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Overview" sheetId="2" state="visible" r:id="rId2"/>
    <sheet name="Settings" sheetId="3" state="visible" r:id="rId3"/>
    <sheet name="Inventory" sheetId="4" state="visible" r:id="rId4"/>
    <sheet name="Comps" sheetId="5" state="visible" r:id="rId5"/>
    <sheet name="Sourcing" sheetId="6" state="visible" r:id="rId6"/>
    <sheet name="Grades" sheetId="7" state="visible" r:id="rId7"/>
    <sheet name="Weekly review" sheetId="8" state="visible" r:id="rId8"/>
  </sheets>
  <definedNames>
    <definedName name="_xlnm._FilterDatabase" localSheetId="3" hidden="1">'Inventory'!$A$1:$X$1000</definedName>
    <definedName name="_xlnm._FilterDatabase" localSheetId="4" hidden="1">'Comps'!$A$1:$L$1000</definedName>
    <definedName name="_xlnm._FilterDatabase" localSheetId="5" hidden="1">'Sourcing'!$A$1:$L$1000</definedName>
    <definedName name="_xlnm._FilterDatabase" localSheetId="7" hidden="1">'Weekly review'!$A$1:$I$1000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B4A45"/>
    </font>
    <font>
      <b val="1"/>
      <sz val="12"/>
    </font>
    <font>
      <b val="1"/>
      <color rgb="00FFFFFF"/>
    </font>
    <font>
      <b val="1"/>
    </font>
    <font>
      <i val="1"/>
      <color rgb="0062605A"/>
    </font>
  </fonts>
  <fills count="6">
    <fill>
      <patternFill/>
    </fill>
    <fill>
      <patternFill patternType="gray125"/>
    </fill>
    <fill>
      <patternFill patternType="solid">
        <fgColor rgb="0023425F"/>
      </patternFill>
    </fill>
    <fill>
      <patternFill patternType="solid">
        <fgColor rgb="00F1EFE8"/>
      </patternFill>
    </fill>
    <fill>
      <patternFill patternType="solid">
        <fgColor rgb="00EEF3F7"/>
      </patternFill>
    </fill>
    <fill>
      <patternFill patternType="solid">
        <fgColor rgb="00E9E7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5" borderId="0" pivotButton="0" quotePrefix="0" xfId="0"/>
    <xf numFmtId="0" fontId="0" fillId="5" borderId="0" pivotButton="0" quotePrefix="0" xfId="0"/>
    <xf numFmtId="4" fontId="0" fillId="0" borderId="0" pivotButton="0" quotePrefix="0" xfId="0"/>
    <xf numFmtId="1" fontId="0" fillId="0" borderId="0" pivotButton="0" quotePrefix="0" xfId="0"/>
    <xf numFmtId="9" fontId="0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4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6" fillId="3" borderId="0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  <xf numFmtId="4" fontId="6" fillId="3" borderId="0" applyAlignment="1" pivotButton="0" quotePrefix="0" xfId="0">
      <alignment vertical="top" wrapText="1"/>
    </xf>
    <xf numFmtId="164" fontId="0" fillId="0" borderId="0" pivotButton="0" quotePrefix="0" xfId="0"/>
    <xf numFmtId="0" fontId="0" fillId="4" borderId="0" pivotButton="0" quotePrefix="0" xfId="0"/>
    <xf numFmtId="4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Reseller workbook</t>
        </is>
      </c>
    </row>
    <row r="2">
      <c r="A2" s="2" t="inlineStr">
        <is>
          <t>From the guide at jackintheloop.com/guides/resell-with-claude</t>
        </is>
      </c>
    </row>
    <row r="3">
      <c r="A3" s="3" t="inlineStr"/>
    </row>
    <row r="4">
      <c r="A4" s="4" t="inlineStr">
        <is>
          <t>How to use it</t>
        </is>
      </c>
    </row>
    <row r="5">
      <c r="A5" s="3" t="inlineStr">
        <is>
          <t>1. Fill in Settings first: each platform's current fees, your minimum profit per item, and what shipping supplies cost you. The fees are yours to check. They change.</t>
        </is>
      </c>
    </row>
    <row r="6">
      <c r="A6" s="3" t="inlineStr">
        <is>
          <t>2. Delete the grey rows that start with "Example:". They're made up, numbers included, to show the math.</t>
        </is>
      </c>
    </row>
    <row r="7">
      <c r="A7" s="3" t="inlineStr">
        <is>
          <t>3. Every item gets a SKU, and the same SKU on every tab. Write it on the tag or the bag.</t>
        </is>
      </c>
    </row>
    <row r="8">
      <c r="A8" s="3" t="inlineStr">
        <is>
          <t>4. Blue-tinted columns are formulas. Don't type in them.</t>
        </is>
      </c>
    </row>
    <row r="9">
      <c r="A9" s="3" t="inlineStr">
        <is>
          <t>5. Claude reads this sheet and suggests prices and changes. You decide, and you make the edits (or approve them), so the sheet stays the one source of truth.</t>
        </is>
      </c>
    </row>
    <row r="10">
      <c r="A10" s="3" t="inlineStr"/>
    </row>
    <row r="11">
      <c r="A11" s="4" t="inlineStr">
        <is>
          <t>The tabs</t>
        </is>
      </c>
    </row>
    <row r="12">
      <c r="A12" s="3" t="inlineStr">
        <is>
          <t>Overview: totals that fill in on their own. Don't type here.</t>
        </is>
      </c>
    </row>
    <row r="13">
      <c r="A13" s="3" t="inlineStr">
        <is>
          <t>Settings: fees per platform, minimum profit, shipping supplies.</t>
        </is>
      </c>
    </row>
    <row r="14">
      <c r="A14" s="3" t="inlineStr">
        <is>
          <t>Inventory: one row per item, from the day you buy it to the day it sells. Floor price, fees, profit and days to sell fill in.</t>
        </is>
      </c>
    </row>
    <row r="15">
      <c r="A15" s="3" t="inlineStr">
        <is>
          <t>Comps: one row per comparable sale you found. Inventory averages the sold, matching ones.</t>
        </is>
      </c>
    </row>
    <row r="16">
      <c r="A16" s="3" t="inlineStr">
        <is>
          <t>Sourcing: the in-store check. Asking price against the most you should pay.</t>
        </is>
      </c>
    </row>
    <row r="17">
      <c r="A17" s="3" t="inlineStr">
        <is>
          <t>Grades: the condition grades, so A means the same thing every time.</t>
        </is>
      </c>
    </row>
    <row r="18">
      <c r="A18" s="3" t="inlineStr">
        <is>
          <t>Weekly review: one row per week. What sold, what's aging, what you're marking down.</t>
        </is>
      </c>
    </row>
    <row r="19">
      <c r="A19" s="3" t="inlineStr"/>
    </row>
    <row r="20">
      <c r="A20" s="4" t="inlineStr">
        <is>
          <t>Keep out of this sheet</t>
        </is>
      </c>
    </row>
    <row r="21">
      <c r="A21" s="3" t="inlineStr">
        <is>
          <t>Buyer names and addresses, card numbers, bank details and passwords. Claude doesn't need them to price a jacket.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60" customWidth="1" min="3" max="3"/>
  </cols>
  <sheetData>
    <row r="1">
      <c r="A1" s="5" t="inlineStr">
        <is>
          <t>Overview</t>
        </is>
      </c>
    </row>
    <row r="2">
      <c r="A2" s="6" t="inlineStr">
        <is>
          <t>These cells fill in from the other tabs. Don't type here.</t>
        </is>
      </c>
    </row>
    <row r="4">
      <c r="A4" s="7" t="inlineStr">
        <is>
          <t>Stock</t>
        </is>
      </c>
      <c r="B4" s="8" t="n"/>
      <c r="C4" s="8" t="n"/>
    </row>
    <row r="5">
      <c r="A5" t="inlineStr">
        <is>
          <t>Items to list</t>
        </is>
      </c>
      <c r="B5">
        <f>COUNTIF(Inventory!$O$2:$O$1000,"To list")</f>
        <v/>
      </c>
      <c r="C5" s="6" t="inlineStr">
        <is>
          <t>Bought, not listed yet</t>
        </is>
      </c>
    </row>
    <row r="6">
      <c r="A6" t="inlineStr">
        <is>
          <t>Items listed</t>
        </is>
      </c>
      <c r="B6">
        <f>COUNTIF(Inventory!$O$2:$O$1000,"Listed")</f>
        <v/>
      </c>
      <c r="C6" s="6" t="inlineStr"/>
    </row>
    <row r="7">
      <c r="A7" t="inlineStr">
        <is>
          <t>Cost tied up in stock</t>
        </is>
      </c>
      <c r="B7" s="9">
        <f>SUMIFS(Inventory!$F$2:$F$1000,Inventory!$O$2:$O$1000,"To list")+SUMIFS(Inventory!$F$2:$F$1000,Inventory!$O$2:$O$1000,"Listed")</f>
        <v/>
      </c>
      <c r="C7" s="6" t="inlineStr">
        <is>
          <t>What you paid for everything unsold</t>
        </is>
      </c>
    </row>
    <row r="8">
      <c r="A8" t="inlineStr">
        <is>
          <t>Listed value of stock</t>
        </is>
      </c>
      <c r="B8" s="9">
        <f>SUMIFS(Inventory!$N$2:$N$1000,Inventory!$O$2:$O$1000,"Listed")</f>
        <v/>
      </c>
      <c r="C8" s="6" t="inlineStr">
        <is>
          <t>At list prices, before fees</t>
        </is>
      </c>
    </row>
    <row r="9">
      <c r="A9" t="inlineStr">
        <is>
          <t>Aging</t>
        </is>
      </c>
      <c r="B9">
        <f>COUNTIFS(Inventory!$W$2:$W$1000,"&gt;"&amp;Settings!$B$15)</f>
        <v/>
      </c>
      <c r="C9" s="6" t="inlineStr">
        <is>
          <t>Listed longer than Settings says</t>
        </is>
      </c>
    </row>
    <row r="10">
      <c r="A10" s="7" t="inlineStr">
        <is>
          <t>Sales</t>
        </is>
      </c>
      <c r="B10" s="8" t="n"/>
      <c r="C10" s="8" t="n"/>
    </row>
    <row r="11">
      <c r="A11" t="inlineStr">
        <is>
          <t>Items sold</t>
        </is>
      </c>
      <c r="B11">
        <f>COUNTIF(Inventory!$O$2:$O$1000,"Sold")</f>
        <v/>
      </c>
      <c r="C11" s="6" t="inlineStr">
        <is>
          <t>Includes the example rows until you delete them</t>
        </is>
      </c>
    </row>
    <row r="12">
      <c r="A12" t="inlineStr">
        <is>
          <t>Revenue</t>
        </is>
      </c>
      <c r="B12" s="9">
        <f>SUM(Inventory!$R$2:$R$1000)</f>
        <v/>
      </c>
      <c r="C12" s="6" t="inlineStr"/>
    </row>
    <row r="13">
      <c r="A13" t="inlineStr">
        <is>
          <t>Fees paid</t>
        </is>
      </c>
      <c r="B13" s="9">
        <f>SUM(Inventory!$T$2:$T$1000)</f>
        <v/>
      </c>
      <c r="C13" s="6" t="inlineStr"/>
    </row>
    <row r="14">
      <c r="A14" t="inlineStr">
        <is>
          <t>Profit</t>
        </is>
      </c>
      <c r="B14" s="9">
        <f>SUM(Inventory!$U$2:$U$1000)</f>
        <v/>
      </c>
      <c r="C14" s="6" t="inlineStr">
        <is>
          <t>After cost, shipping, supplies and fees</t>
        </is>
      </c>
    </row>
    <row r="15">
      <c r="A15" t="inlineStr">
        <is>
          <t>Average profit per item</t>
        </is>
      </c>
      <c r="B15" s="9">
        <f>IFERROR(SUM(Inventory!$U$2:$U$1000)/COUNTIF(Inventory!$O$2:$O$1000,"Sold"),"")</f>
        <v/>
      </c>
      <c r="C15" s="6" t="inlineStr"/>
    </row>
    <row r="16">
      <c r="A16" t="inlineStr">
        <is>
          <t>Average days to sell</t>
        </is>
      </c>
      <c r="B16" s="10">
        <f>IFERROR(AVERAGE(Inventory!$V$2:$V$1000),"")</f>
        <v/>
      </c>
      <c r="C16" s="6" t="inlineStr"/>
    </row>
    <row r="17">
      <c r="A17" t="inlineStr">
        <is>
          <t>Sell-through</t>
        </is>
      </c>
      <c r="B17" s="11">
        <f>IFERROR(COUNTIF(Inventory!$O$2:$O$1000,"Sold")/(COUNTIF(Inventory!$O$2:$O$1000,"Sold")+COUNTIF(Inventory!$O$2:$O$1000,"Listed")),"")</f>
        <v/>
      </c>
      <c r="C17" s="6" t="inlineStr">
        <is>
          <t>Sold, out of sold plus listed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4" customWidth="1" min="3" max="3"/>
    <col width="13" customWidth="1" min="4" max="4"/>
    <col width="50" customWidth="1" min="5" max="5"/>
    <col width="60" customWidth="1" min="6" max="6"/>
  </cols>
  <sheetData>
    <row r="1" ht="32" customHeight="1">
      <c r="A1" s="12" t="inlineStr">
        <is>
          <t>Platform</t>
        </is>
      </c>
      <c r="B1" s="12" t="inlineStr">
        <is>
          <t>Fee % of sale</t>
        </is>
      </c>
      <c r="C1" s="12" t="inlineStr">
        <is>
          <t>Fixed fee per order</t>
        </is>
      </c>
      <c r="D1" s="12" t="inlineStr">
        <is>
          <t>Checked on</t>
        </is>
      </c>
      <c r="E1" s="12" t="inlineStr">
        <is>
          <t>Where to check</t>
        </is>
      </c>
      <c r="F1" s="12" t="inlineStr">
        <is>
          <t>Notes</t>
        </is>
      </c>
    </row>
    <row r="2">
      <c r="A2" s="13" t="inlineStr">
        <is>
          <t>eBay</t>
        </is>
      </c>
      <c r="B2" s="14" t="n">
        <v>0.136</v>
      </c>
      <c r="C2" s="15" t="n">
        <v>0.4</v>
      </c>
      <c r="D2" s="16" t="n">
        <v>46322</v>
      </c>
      <c r="E2" s="3" t="inlineStr">
        <is>
          <t>https://www.ebay.com/help/selling/fees-credits-invoices/selling-fees?id=4822</t>
        </is>
      </c>
      <c r="F2" s="3" t="inlineStr">
        <is>
          <t>Most categories, orders over $10. Some categories differ; a store subscription can change it. Fee is on the total including shipping.</t>
        </is>
      </c>
    </row>
    <row r="3">
      <c r="A3" s="13" t="inlineStr">
        <is>
          <t>Poshmark</t>
        </is>
      </c>
      <c r="B3" s="14" t="n"/>
      <c r="C3" s="15" t="n"/>
      <c r="D3" s="16" t="n"/>
      <c r="E3" s="3" t="inlineStr"/>
      <c r="F3" s="3" t="inlineStr">
        <is>
          <t>Look up the current rate and fill in</t>
        </is>
      </c>
    </row>
    <row r="4">
      <c r="A4" s="13" t="inlineStr">
        <is>
          <t>Mercari</t>
        </is>
      </c>
      <c r="B4" s="14" t="n"/>
      <c r="C4" s="15" t="n"/>
      <c r="D4" s="16" t="n"/>
      <c r="E4" s="3" t="inlineStr"/>
      <c r="F4" s="3" t="inlineStr">
        <is>
          <t>Look up the current rate and fill in</t>
        </is>
      </c>
    </row>
    <row r="5">
      <c r="A5" s="13" t="inlineStr">
        <is>
          <t>Depop</t>
        </is>
      </c>
      <c r="B5" s="14" t="n"/>
      <c r="C5" s="15" t="n"/>
      <c r="D5" s="16" t="n"/>
      <c r="E5" s="3" t="inlineStr"/>
      <c r="F5" s="3" t="inlineStr">
        <is>
          <t>Look up the current rate and fill in</t>
        </is>
      </c>
    </row>
    <row r="6">
      <c r="A6" s="13" t="inlineStr">
        <is>
          <t>Etsy</t>
        </is>
      </c>
      <c r="B6" s="14" t="n"/>
      <c r="C6" s="15" t="n"/>
      <c r="D6" s="16" t="n"/>
      <c r="E6" s="3" t="inlineStr"/>
      <c r="F6" s="3" t="inlineStr">
        <is>
          <t>Look up the current rate and fill in</t>
        </is>
      </c>
    </row>
    <row r="7">
      <c r="A7" s="13" t="inlineStr">
        <is>
          <t>Facebook Marketplace</t>
        </is>
      </c>
      <c r="B7" s="14" t="n"/>
      <c r="C7" s="15" t="n"/>
      <c r="D7" s="16" t="n"/>
      <c r="E7" s="3" t="inlineStr"/>
      <c r="F7" s="3" t="inlineStr">
        <is>
          <t>Look up the current rate and fill in</t>
        </is>
      </c>
    </row>
    <row r="8">
      <c r="A8" s="13" t="inlineStr">
        <is>
          <t>Whatnot</t>
        </is>
      </c>
      <c r="B8" s="14" t="n"/>
      <c r="C8" s="15" t="n"/>
      <c r="D8" s="16" t="n"/>
      <c r="E8" s="3" t="inlineStr"/>
      <c r="F8" s="3" t="inlineStr">
        <is>
          <t>Look up the current rate and fill in</t>
        </is>
      </c>
    </row>
    <row r="9">
      <c r="A9" s="13" t="inlineStr">
        <is>
          <t>Local or cash</t>
        </is>
      </c>
      <c r="B9" s="14" t="n">
        <v>0</v>
      </c>
      <c r="C9" s="15" t="n">
        <v>0</v>
      </c>
      <c r="D9" s="16" t="n"/>
      <c r="E9" s="3" t="inlineStr"/>
      <c r="F9" s="3" t="inlineStr">
        <is>
          <t>No platform fee</t>
        </is>
      </c>
    </row>
    <row r="10">
      <c r="A10" s="13" t="inlineStr">
        <is>
          <t>Other</t>
        </is>
      </c>
      <c r="B10" s="14" t="n"/>
      <c r="C10" s="15" t="n"/>
      <c r="D10" s="16" t="n"/>
      <c r="E10" s="3" t="inlineStr"/>
      <c r="F10" s="3" t="inlineStr">
        <is>
          <t>Look up the current rate and fill in</t>
        </is>
      </c>
    </row>
    <row r="12">
      <c r="A12" s="17" t="inlineStr">
        <is>
          <t>Your numbers</t>
        </is>
      </c>
    </row>
    <row r="13">
      <c r="A13" s="18" t="inlineStr">
        <is>
          <t>Minimum profit per item</t>
        </is>
      </c>
      <c r="B13" s="9" t="n">
        <v>10</v>
      </c>
      <c r="F13" s="6" t="inlineStr">
        <is>
          <t>Below this, an item isn't worth the photos. Your call.</t>
        </is>
      </c>
    </row>
    <row r="14">
      <c r="A14" s="18" t="inlineStr">
        <is>
          <t>Shipping supplies per item</t>
        </is>
      </c>
      <c r="B14" s="9" t="n">
        <v>1</v>
      </c>
      <c r="F14" s="6" t="inlineStr">
        <is>
          <t>Mailer, tape, label. Added to every shipped item's cost.</t>
        </is>
      </c>
    </row>
    <row r="15">
      <c r="A15" s="18" t="inlineStr">
        <is>
          <t>Aging after (days)</t>
        </is>
      </c>
      <c r="B15" s="10" t="n">
        <v>90</v>
      </c>
      <c r="F15" s="6" t="inlineStr">
        <is>
          <t>Items listed longer than this show up as aging.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X10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6" customWidth="1" min="2" max="2"/>
    <col width="13" customWidth="1" min="3" max="3"/>
    <col width="18" customWidth="1" min="4" max="4"/>
    <col width="12" customWidth="1" min="5" max="5"/>
    <col width="9" customWidth="1" min="6" max="6"/>
    <col width="7" customWidth="1" min="7" max="7"/>
    <col width="13" customWidth="1" min="8" max="8"/>
    <col width="10" customWidth="1" min="9" max="9"/>
    <col width="8" customWidth="1" min="10" max="10"/>
    <col width="10" customWidth="1" min="11" max="11"/>
    <col width="14" customWidth="1" min="12" max="12"/>
    <col width="10" customWidth="1" min="13" max="13"/>
    <col width="10" customWidth="1" min="14" max="14"/>
    <col width="10" customWidth="1" min="15" max="15"/>
    <col width="12" customWidth="1" min="16" max="16"/>
    <col width="12" customWidth="1" min="17" max="17"/>
    <col width="10" customWidth="1" min="18" max="18"/>
    <col width="10" customWidth="1" min="19" max="19"/>
    <col width="9" customWidth="1" min="20" max="20"/>
    <col width="9" customWidth="1" min="21" max="21"/>
    <col width="9" customWidth="1" min="22" max="22"/>
    <col width="9" customWidth="1" min="23" max="23"/>
    <col width="30" customWidth="1" min="24" max="24"/>
  </cols>
  <sheetData>
    <row r="1" ht="32" customHeight="1">
      <c r="A1" s="12" t="inlineStr">
        <is>
          <t>SKU</t>
        </is>
      </c>
      <c r="B1" s="12" t="inlineStr">
        <is>
          <t>Item</t>
        </is>
      </c>
      <c r="C1" s="12" t="inlineStr">
        <is>
          <t>Category</t>
        </is>
      </c>
      <c r="D1" s="12" t="inlineStr">
        <is>
          <t>Bought at</t>
        </is>
      </c>
      <c r="E1" s="12" t="inlineStr">
        <is>
          <t>Bought on</t>
        </is>
      </c>
      <c r="F1" s="12" t="inlineStr">
        <is>
          <t>Cost</t>
        </is>
      </c>
      <c r="G1" s="12" t="inlineStr">
        <is>
          <t>Grade</t>
        </is>
      </c>
      <c r="H1" s="12" t="inlineStr">
        <is>
          <t>Platform</t>
        </is>
      </c>
      <c r="I1" s="12" t="inlineStr">
        <is>
          <t>Est. shipping</t>
        </is>
      </c>
      <c r="J1" s="12" t="inlineStr">
        <is>
          <t>Sold comps</t>
        </is>
      </c>
      <c r="K1" s="12" t="inlineStr">
        <is>
          <t>Comp avg</t>
        </is>
      </c>
      <c r="L1" s="12" t="inlineStr">
        <is>
          <t>Comp range</t>
        </is>
      </c>
      <c r="M1" s="12" t="inlineStr">
        <is>
          <t>Floor price</t>
        </is>
      </c>
      <c r="N1" s="12" t="inlineStr">
        <is>
          <t>List price</t>
        </is>
      </c>
      <c r="O1" s="12" t="inlineStr">
        <is>
          <t>Status</t>
        </is>
      </c>
      <c r="P1" s="12" t="inlineStr">
        <is>
          <t>Listed on</t>
        </is>
      </c>
      <c r="Q1" s="12" t="inlineStr">
        <is>
          <t>Sold on</t>
        </is>
      </c>
      <c r="R1" s="12" t="inlineStr">
        <is>
          <t>Sale price</t>
        </is>
      </c>
      <c r="S1" s="12" t="inlineStr">
        <is>
          <t>Actual shipping</t>
        </is>
      </c>
      <c r="T1" s="12" t="inlineStr">
        <is>
          <t>Fees</t>
        </is>
      </c>
      <c r="U1" s="12" t="inlineStr">
        <is>
          <t>Profit</t>
        </is>
      </c>
      <c r="V1" s="12" t="inlineStr">
        <is>
          <t>Days to sell</t>
        </is>
      </c>
      <c r="W1" s="12" t="inlineStr">
        <is>
          <t>Age (days)</t>
        </is>
      </c>
      <c r="X1" s="12" t="inlineStr">
        <is>
          <t>Notes</t>
        </is>
      </c>
    </row>
    <row r="2">
      <c r="A2" s="19" t="inlineStr">
        <is>
          <t>S0001</t>
        </is>
      </c>
      <c r="B2" s="19" t="inlineStr">
        <is>
          <t>Example: Wool chore coat, navy, size M</t>
        </is>
      </c>
      <c r="C2" s="19" t="inlineStr">
        <is>
          <t>Outerwear</t>
        </is>
      </c>
      <c r="D2" s="19" t="inlineStr">
        <is>
          <t>Example: Goodwill on 3rd</t>
        </is>
      </c>
      <c r="E2" s="20" t="n">
        <v>46279</v>
      </c>
      <c r="F2" s="21" t="n">
        <v>12</v>
      </c>
      <c r="G2" s="19" t="inlineStr">
        <is>
          <t>B</t>
        </is>
      </c>
      <c r="H2" s="19" t="inlineStr">
        <is>
          <t>eBay</t>
        </is>
      </c>
      <c r="I2" s="21" t="n">
        <v>9</v>
      </c>
      <c r="J2" s="19">
        <f>IF(A2="","",COUNTIFS(Comps!$A$2:$A$1000,A2,Comps!$C$2:$C$1000,"Sold",Comps!$H$2:$H$1000,"&lt;&gt;Loose"))</f>
        <v/>
      </c>
      <c r="K2" s="21">
        <f>IF(A2="","",IFERROR(AVERAGEIFS(Comps!$E$2:$E$1000,Comps!$A$2:$A$1000,A2,Comps!$C$2:$C$1000,"Sold",Comps!$H$2:$H$1000,"&lt;&gt;Loose"),""))</f>
        <v/>
      </c>
      <c r="L2" s="19">
        <f>IF(OR(A2="",J2=0),"",TEXT(MINIFS(Comps!$E$2:$E$1000,Comps!$A$2:$A$1000,A2,Comps!$C$2:$C$1000,"Sold",Comps!$H$2:$H$1000,"&lt;&gt;Loose"),"0")&amp;"-"&amp;TEXT(MAXIFS(Comps!$E$2:$E$1000,Comps!$A$2:$A$1000,A2,Comps!$C$2:$C$1000,"Sold",Comps!$H$2:$H$1000,"&lt;&gt;Loose"),"0"))</f>
        <v/>
      </c>
      <c r="M2" s="21">
        <f>IF(OR(F2="",H2=""),"",ROUND((F2+N(I2)+IF(N(I2)&gt;0,Settings!$B$14,0)+IFERROR(VLOOKUP(H2,Settings!$A$2:$C$10,3,FALSE),0)+Settings!$B$13)/(1-IFERROR(VLOOKUP(H2,Settings!$A$2:$C$10,2,FALSE),0)),2))</f>
        <v/>
      </c>
      <c r="N2" s="21" t="n">
        <v>68</v>
      </c>
      <c r="O2" s="19" t="inlineStr">
        <is>
          <t>Listed</t>
        </is>
      </c>
      <c r="P2" s="20" t="n">
        <v>46281</v>
      </c>
      <c r="Q2" s="20" t="n"/>
      <c r="R2" s="21" t="n"/>
      <c r="S2" s="21" t="n"/>
      <c r="T2" s="21">
        <f>IF(R2="","",ROUND(R2*IFERROR(VLOOKUP(H2,Settings!$A$2:$C$10,2,FALSE),0)+IFERROR(VLOOKUP(H2,Settings!$A$2:$C$10,3,FALSE),0),2))</f>
        <v/>
      </c>
      <c r="U2" s="21">
        <f>IF(R2="","",ROUND(R2-F2-N(S2)-IF(N(S2)&gt;0,Settings!$B$14,0)-T2,2))</f>
        <v/>
      </c>
      <c r="V2" s="19">
        <f>IF(OR(P2="",Q2=""),"",Q2-P2)</f>
        <v/>
      </c>
      <c r="W2" s="19">
        <f>IF(OR(P2="",O2&lt;&gt;"Listed"),"",TODAY()-P2)</f>
        <v/>
      </c>
      <c r="X2" s="19" t="inlineStr">
        <is>
          <t>Made-up item and numbers</t>
        </is>
      </c>
    </row>
    <row r="3">
      <c r="A3" s="19" t="inlineStr">
        <is>
          <t>S0002</t>
        </is>
      </c>
      <c r="B3" s="19" t="inlineStr">
        <is>
          <t>Example: Cast iron skillet, no. 8, smooth bottom</t>
        </is>
      </c>
      <c r="C3" s="19" t="inlineStr">
        <is>
          <t>Kitchen</t>
        </is>
      </c>
      <c r="D3" s="19" t="inlineStr">
        <is>
          <t>Example: estate sale</t>
        </is>
      </c>
      <c r="E3" s="20" t="n">
        <v>46285</v>
      </c>
      <c r="F3" s="21" t="n">
        <v>8</v>
      </c>
      <c r="G3" s="19" t="inlineStr">
        <is>
          <t>C</t>
        </is>
      </c>
      <c r="H3" s="19" t="inlineStr">
        <is>
          <t>eBay</t>
        </is>
      </c>
      <c r="I3" s="21" t="n">
        <v>14</v>
      </c>
      <c r="J3" s="19">
        <f>IF(A3="","",COUNTIFS(Comps!$A$2:$A$1000,A3,Comps!$C$2:$C$1000,"Sold",Comps!$H$2:$H$1000,"&lt;&gt;Loose"))</f>
        <v/>
      </c>
      <c r="K3" s="21">
        <f>IF(A3="","",IFERROR(AVERAGEIFS(Comps!$E$2:$E$1000,Comps!$A$2:$A$1000,A3,Comps!$C$2:$C$1000,"Sold",Comps!$H$2:$H$1000,"&lt;&gt;Loose"),""))</f>
        <v/>
      </c>
      <c r="L3" s="19">
        <f>IF(OR(A3="",J3=0),"",TEXT(MINIFS(Comps!$E$2:$E$1000,Comps!$A$2:$A$1000,A3,Comps!$C$2:$C$1000,"Sold",Comps!$H$2:$H$1000,"&lt;&gt;Loose"),"0")&amp;"-"&amp;TEXT(MAXIFS(Comps!$E$2:$E$1000,Comps!$A$2:$A$1000,A3,Comps!$C$2:$C$1000,"Sold",Comps!$H$2:$H$1000,"&lt;&gt;Loose"),"0"))</f>
        <v/>
      </c>
      <c r="M3" s="21">
        <f>IF(OR(F3="",H3=""),"",ROUND((F3+N(I3)+IF(N(I3)&gt;0,Settings!$B$14,0)+IFERROR(VLOOKUP(H3,Settings!$A$2:$C$10,3,FALSE),0)+Settings!$B$13)/(1-IFERROR(VLOOKUP(H3,Settings!$A$2:$C$10,2,FALSE),0)),2))</f>
        <v/>
      </c>
      <c r="N3" s="21" t="n">
        <v>55</v>
      </c>
      <c r="O3" s="19" t="inlineStr">
        <is>
          <t>Sold</t>
        </is>
      </c>
      <c r="P3" s="20" t="n">
        <v>46286</v>
      </c>
      <c r="Q3" s="20" t="n">
        <v>46297</v>
      </c>
      <c r="R3" s="21" t="n">
        <v>52</v>
      </c>
      <c r="S3" s="21" t="n">
        <v>13.1</v>
      </c>
      <c r="T3" s="21">
        <f>IF(R3="","",ROUND(R3*IFERROR(VLOOKUP(H3,Settings!$A$2:$C$10,2,FALSE),0)+IFERROR(VLOOKUP(H3,Settings!$A$2:$C$10,3,FALSE),0),2))</f>
        <v/>
      </c>
      <c r="U3" s="21">
        <f>IF(R3="","",ROUND(R3-F3-N(S3)-IF(N(S3)&gt;0,Settings!$B$14,0)-T3,2))</f>
        <v/>
      </c>
      <c r="V3" s="19">
        <f>IF(OR(P3="",Q3=""),"",Q3-P3)</f>
        <v/>
      </c>
      <c r="W3" s="19">
        <f>IF(OR(P3="",O3&lt;&gt;"Listed"),"",TODAY()-P3)</f>
        <v/>
      </c>
      <c r="X3" s="19" t="inlineStr">
        <is>
          <t>Made-up item and numbers</t>
        </is>
      </c>
    </row>
    <row r="4">
      <c r="E4" s="22" t="n"/>
      <c r="F4" s="9" t="n"/>
      <c r="I4" s="9" t="n"/>
      <c r="J4" s="23">
        <f>IF(A4="","",COUNTIFS(Comps!$A$2:$A$1000,A4,Comps!$C$2:$C$1000,"Sold",Comps!$H$2:$H$1000,"&lt;&gt;Loose"))</f>
        <v/>
      </c>
      <c r="K4" s="24">
        <f>IF(A4="","",IFERROR(AVERAGEIFS(Comps!$E$2:$E$1000,Comps!$A$2:$A$1000,A4,Comps!$C$2:$C$1000,"Sold",Comps!$H$2:$H$1000,"&lt;&gt;Loose"),""))</f>
        <v/>
      </c>
      <c r="L4" s="23">
        <f>IF(OR(A4="",J4=0),"",TEXT(MINIFS(Comps!$E$2:$E$1000,Comps!$A$2:$A$1000,A4,Comps!$C$2:$C$1000,"Sold",Comps!$H$2:$H$1000,"&lt;&gt;Loose"),"0")&amp;"-"&amp;TEXT(MAXIFS(Comps!$E$2:$E$1000,Comps!$A$2:$A$1000,A4,Comps!$C$2:$C$1000,"Sold",Comps!$H$2:$H$1000,"&lt;&gt;Loose"),"0"))</f>
        <v/>
      </c>
      <c r="M4" s="24">
        <f>IF(OR(F4="",H4=""),"",ROUND((F4+N(I4)+IF(N(I4)&gt;0,Settings!$B$14,0)+IFERROR(VLOOKUP(H4,Settings!$A$2:$C$10,3,FALSE),0)+Settings!$B$13)/(1-IFERROR(VLOOKUP(H4,Settings!$A$2:$C$10,2,FALSE),0)),2))</f>
        <v/>
      </c>
      <c r="N4" s="9" t="n"/>
      <c r="P4" s="22" t="n"/>
      <c r="Q4" s="22" t="n"/>
      <c r="R4" s="9" t="n"/>
      <c r="S4" s="9" t="n"/>
      <c r="T4" s="24">
        <f>IF(R4="","",ROUND(R4*IFERROR(VLOOKUP(H4,Settings!$A$2:$C$10,2,FALSE),0)+IFERROR(VLOOKUP(H4,Settings!$A$2:$C$10,3,FALSE),0),2))</f>
        <v/>
      </c>
      <c r="U4" s="24">
        <f>IF(R4="","",ROUND(R4-F4-N(S4)-IF(N(S4)&gt;0,Settings!$B$14,0)-T4,2))</f>
        <v/>
      </c>
      <c r="V4" s="23">
        <f>IF(OR(P4="",Q4=""),"",Q4-P4)</f>
        <v/>
      </c>
      <c r="W4" s="23">
        <f>IF(OR(P4="",O4&lt;&gt;"Listed"),"",TODAY()-P4)</f>
        <v/>
      </c>
    </row>
    <row r="5">
      <c r="E5" s="22" t="n"/>
      <c r="F5" s="9" t="n"/>
      <c r="I5" s="9" t="n"/>
      <c r="J5" s="23">
        <f>IF(A5="","",COUNTIFS(Comps!$A$2:$A$1000,A5,Comps!$C$2:$C$1000,"Sold",Comps!$H$2:$H$1000,"&lt;&gt;Loose"))</f>
        <v/>
      </c>
      <c r="K5" s="24">
        <f>IF(A5="","",IFERROR(AVERAGEIFS(Comps!$E$2:$E$1000,Comps!$A$2:$A$1000,A5,Comps!$C$2:$C$1000,"Sold",Comps!$H$2:$H$1000,"&lt;&gt;Loose"),""))</f>
        <v/>
      </c>
      <c r="L5" s="23">
        <f>IF(OR(A5="",J5=0),"",TEXT(MINIFS(Comps!$E$2:$E$1000,Comps!$A$2:$A$1000,A5,Comps!$C$2:$C$1000,"Sold",Comps!$H$2:$H$1000,"&lt;&gt;Loose"),"0")&amp;"-"&amp;TEXT(MAXIFS(Comps!$E$2:$E$1000,Comps!$A$2:$A$1000,A5,Comps!$C$2:$C$1000,"Sold",Comps!$H$2:$H$1000,"&lt;&gt;Loose"),"0"))</f>
        <v/>
      </c>
      <c r="M5" s="24">
        <f>IF(OR(F5="",H5=""),"",ROUND((F5+N(I5)+IF(N(I5)&gt;0,Settings!$B$14,0)+IFERROR(VLOOKUP(H5,Settings!$A$2:$C$10,3,FALSE),0)+Settings!$B$13)/(1-IFERROR(VLOOKUP(H5,Settings!$A$2:$C$10,2,FALSE),0)),2))</f>
        <v/>
      </c>
      <c r="N5" s="9" t="n"/>
      <c r="P5" s="22" t="n"/>
      <c r="Q5" s="22" t="n"/>
      <c r="R5" s="9" t="n"/>
      <c r="S5" s="9" t="n"/>
      <c r="T5" s="24">
        <f>IF(R5="","",ROUND(R5*IFERROR(VLOOKUP(H5,Settings!$A$2:$C$10,2,FALSE),0)+IFERROR(VLOOKUP(H5,Settings!$A$2:$C$10,3,FALSE),0),2))</f>
        <v/>
      </c>
      <c r="U5" s="24">
        <f>IF(R5="","",ROUND(R5-F5-N(S5)-IF(N(S5)&gt;0,Settings!$B$14,0)-T5,2))</f>
        <v/>
      </c>
      <c r="V5" s="23">
        <f>IF(OR(P5="",Q5=""),"",Q5-P5)</f>
        <v/>
      </c>
      <c r="W5" s="23">
        <f>IF(OR(P5="",O5&lt;&gt;"Listed"),"",TODAY()-P5)</f>
        <v/>
      </c>
    </row>
    <row r="6">
      <c r="E6" s="22" t="n"/>
      <c r="F6" s="9" t="n"/>
      <c r="I6" s="9" t="n"/>
      <c r="J6" s="23">
        <f>IF(A6="","",COUNTIFS(Comps!$A$2:$A$1000,A6,Comps!$C$2:$C$1000,"Sold",Comps!$H$2:$H$1000,"&lt;&gt;Loose"))</f>
        <v/>
      </c>
      <c r="K6" s="24">
        <f>IF(A6="","",IFERROR(AVERAGEIFS(Comps!$E$2:$E$1000,Comps!$A$2:$A$1000,A6,Comps!$C$2:$C$1000,"Sold",Comps!$H$2:$H$1000,"&lt;&gt;Loose"),""))</f>
        <v/>
      </c>
      <c r="L6" s="23">
        <f>IF(OR(A6="",J6=0),"",TEXT(MINIFS(Comps!$E$2:$E$1000,Comps!$A$2:$A$1000,A6,Comps!$C$2:$C$1000,"Sold",Comps!$H$2:$H$1000,"&lt;&gt;Loose"),"0")&amp;"-"&amp;TEXT(MAXIFS(Comps!$E$2:$E$1000,Comps!$A$2:$A$1000,A6,Comps!$C$2:$C$1000,"Sold",Comps!$H$2:$H$1000,"&lt;&gt;Loose"),"0"))</f>
        <v/>
      </c>
      <c r="M6" s="24">
        <f>IF(OR(F6="",H6=""),"",ROUND((F6+N(I6)+IF(N(I6)&gt;0,Settings!$B$14,0)+IFERROR(VLOOKUP(H6,Settings!$A$2:$C$10,3,FALSE),0)+Settings!$B$13)/(1-IFERROR(VLOOKUP(H6,Settings!$A$2:$C$10,2,FALSE),0)),2))</f>
        <v/>
      </c>
      <c r="N6" s="9" t="n"/>
      <c r="P6" s="22" t="n"/>
      <c r="Q6" s="22" t="n"/>
      <c r="R6" s="9" t="n"/>
      <c r="S6" s="9" t="n"/>
      <c r="T6" s="24">
        <f>IF(R6="","",ROUND(R6*IFERROR(VLOOKUP(H6,Settings!$A$2:$C$10,2,FALSE),0)+IFERROR(VLOOKUP(H6,Settings!$A$2:$C$10,3,FALSE),0),2))</f>
        <v/>
      </c>
      <c r="U6" s="24">
        <f>IF(R6="","",ROUND(R6-F6-N(S6)-IF(N(S6)&gt;0,Settings!$B$14,0)-T6,2))</f>
        <v/>
      </c>
      <c r="V6" s="23">
        <f>IF(OR(P6="",Q6=""),"",Q6-P6)</f>
        <v/>
      </c>
      <c r="W6" s="23">
        <f>IF(OR(P6="",O6&lt;&gt;"Listed"),"",TODAY()-P6)</f>
        <v/>
      </c>
    </row>
    <row r="7">
      <c r="E7" s="22" t="n"/>
      <c r="F7" s="9" t="n"/>
      <c r="I7" s="9" t="n"/>
      <c r="J7" s="23">
        <f>IF(A7="","",COUNTIFS(Comps!$A$2:$A$1000,A7,Comps!$C$2:$C$1000,"Sold",Comps!$H$2:$H$1000,"&lt;&gt;Loose"))</f>
        <v/>
      </c>
      <c r="K7" s="24">
        <f>IF(A7="","",IFERROR(AVERAGEIFS(Comps!$E$2:$E$1000,Comps!$A$2:$A$1000,A7,Comps!$C$2:$C$1000,"Sold",Comps!$H$2:$H$1000,"&lt;&gt;Loose"),""))</f>
        <v/>
      </c>
      <c r="L7" s="23">
        <f>IF(OR(A7="",J7=0),"",TEXT(MINIFS(Comps!$E$2:$E$1000,Comps!$A$2:$A$1000,A7,Comps!$C$2:$C$1000,"Sold",Comps!$H$2:$H$1000,"&lt;&gt;Loose"),"0")&amp;"-"&amp;TEXT(MAXIFS(Comps!$E$2:$E$1000,Comps!$A$2:$A$1000,A7,Comps!$C$2:$C$1000,"Sold",Comps!$H$2:$H$1000,"&lt;&gt;Loose"),"0"))</f>
        <v/>
      </c>
      <c r="M7" s="24">
        <f>IF(OR(F7="",H7=""),"",ROUND((F7+N(I7)+IF(N(I7)&gt;0,Settings!$B$14,0)+IFERROR(VLOOKUP(H7,Settings!$A$2:$C$10,3,FALSE),0)+Settings!$B$13)/(1-IFERROR(VLOOKUP(H7,Settings!$A$2:$C$10,2,FALSE),0)),2))</f>
        <v/>
      </c>
      <c r="N7" s="9" t="n"/>
      <c r="P7" s="22" t="n"/>
      <c r="Q7" s="22" t="n"/>
      <c r="R7" s="9" t="n"/>
      <c r="S7" s="9" t="n"/>
      <c r="T7" s="24">
        <f>IF(R7="","",ROUND(R7*IFERROR(VLOOKUP(H7,Settings!$A$2:$C$10,2,FALSE),0)+IFERROR(VLOOKUP(H7,Settings!$A$2:$C$10,3,FALSE),0),2))</f>
        <v/>
      </c>
      <c r="U7" s="24">
        <f>IF(R7="","",ROUND(R7-F7-N(S7)-IF(N(S7)&gt;0,Settings!$B$14,0)-T7,2))</f>
        <v/>
      </c>
      <c r="V7" s="23">
        <f>IF(OR(P7="",Q7=""),"",Q7-P7)</f>
        <v/>
      </c>
      <c r="W7" s="23">
        <f>IF(OR(P7="",O7&lt;&gt;"Listed"),"",TODAY()-P7)</f>
        <v/>
      </c>
    </row>
    <row r="8">
      <c r="E8" s="22" t="n"/>
      <c r="F8" s="9" t="n"/>
      <c r="I8" s="9" t="n"/>
      <c r="J8" s="23">
        <f>IF(A8="","",COUNTIFS(Comps!$A$2:$A$1000,A8,Comps!$C$2:$C$1000,"Sold",Comps!$H$2:$H$1000,"&lt;&gt;Loose"))</f>
        <v/>
      </c>
      <c r="K8" s="24">
        <f>IF(A8="","",IFERROR(AVERAGEIFS(Comps!$E$2:$E$1000,Comps!$A$2:$A$1000,A8,Comps!$C$2:$C$1000,"Sold",Comps!$H$2:$H$1000,"&lt;&gt;Loose"),""))</f>
        <v/>
      </c>
      <c r="L8" s="23">
        <f>IF(OR(A8="",J8=0),"",TEXT(MINIFS(Comps!$E$2:$E$1000,Comps!$A$2:$A$1000,A8,Comps!$C$2:$C$1000,"Sold",Comps!$H$2:$H$1000,"&lt;&gt;Loose"),"0")&amp;"-"&amp;TEXT(MAXIFS(Comps!$E$2:$E$1000,Comps!$A$2:$A$1000,A8,Comps!$C$2:$C$1000,"Sold",Comps!$H$2:$H$1000,"&lt;&gt;Loose"),"0"))</f>
        <v/>
      </c>
      <c r="M8" s="24">
        <f>IF(OR(F8="",H8=""),"",ROUND((F8+N(I8)+IF(N(I8)&gt;0,Settings!$B$14,0)+IFERROR(VLOOKUP(H8,Settings!$A$2:$C$10,3,FALSE),0)+Settings!$B$13)/(1-IFERROR(VLOOKUP(H8,Settings!$A$2:$C$10,2,FALSE),0)),2))</f>
        <v/>
      </c>
      <c r="N8" s="9" t="n"/>
      <c r="P8" s="22" t="n"/>
      <c r="Q8" s="22" t="n"/>
      <c r="R8" s="9" t="n"/>
      <c r="S8" s="9" t="n"/>
      <c r="T8" s="24">
        <f>IF(R8="","",ROUND(R8*IFERROR(VLOOKUP(H8,Settings!$A$2:$C$10,2,FALSE),0)+IFERROR(VLOOKUP(H8,Settings!$A$2:$C$10,3,FALSE),0),2))</f>
        <v/>
      </c>
      <c r="U8" s="24">
        <f>IF(R8="","",ROUND(R8-F8-N(S8)-IF(N(S8)&gt;0,Settings!$B$14,0)-T8,2))</f>
        <v/>
      </c>
      <c r="V8" s="23">
        <f>IF(OR(P8="",Q8=""),"",Q8-P8)</f>
        <v/>
      </c>
      <c r="W8" s="23">
        <f>IF(OR(P8="",O8&lt;&gt;"Listed"),"",TODAY()-P8)</f>
        <v/>
      </c>
    </row>
    <row r="9">
      <c r="E9" s="22" t="n"/>
      <c r="F9" s="9" t="n"/>
      <c r="I9" s="9" t="n"/>
      <c r="J9" s="23">
        <f>IF(A9="","",COUNTIFS(Comps!$A$2:$A$1000,A9,Comps!$C$2:$C$1000,"Sold",Comps!$H$2:$H$1000,"&lt;&gt;Loose"))</f>
        <v/>
      </c>
      <c r="K9" s="24">
        <f>IF(A9="","",IFERROR(AVERAGEIFS(Comps!$E$2:$E$1000,Comps!$A$2:$A$1000,A9,Comps!$C$2:$C$1000,"Sold",Comps!$H$2:$H$1000,"&lt;&gt;Loose"),""))</f>
        <v/>
      </c>
      <c r="L9" s="23">
        <f>IF(OR(A9="",J9=0),"",TEXT(MINIFS(Comps!$E$2:$E$1000,Comps!$A$2:$A$1000,A9,Comps!$C$2:$C$1000,"Sold",Comps!$H$2:$H$1000,"&lt;&gt;Loose"),"0")&amp;"-"&amp;TEXT(MAXIFS(Comps!$E$2:$E$1000,Comps!$A$2:$A$1000,A9,Comps!$C$2:$C$1000,"Sold",Comps!$H$2:$H$1000,"&lt;&gt;Loose"),"0"))</f>
        <v/>
      </c>
      <c r="M9" s="24">
        <f>IF(OR(F9="",H9=""),"",ROUND((F9+N(I9)+IF(N(I9)&gt;0,Settings!$B$14,0)+IFERROR(VLOOKUP(H9,Settings!$A$2:$C$10,3,FALSE),0)+Settings!$B$13)/(1-IFERROR(VLOOKUP(H9,Settings!$A$2:$C$10,2,FALSE),0)),2))</f>
        <v/>
      </c>
      <c r="N9" s="9" t="n"/>
      <c r="P9" s="22" t="n"/>
      <c r="Q9" s="22" t="n"/>
      <c r="R9" s="9" t="n"/>
      <c r="S9" s="9" t="n"/>
      <c r="T9" s="24">
        <f>IF(R9="","",ROUND(R9*IFERROR(VLOOKUP(H9,Settings!$A$2:$C$10,2,FALSE),0)+IFERROR(VLOOKUP(H9,Settings!$A$2:$C$10,3,FALSE),0),2))</f>
        <v/>
      </c>
      <c r="U9" s="24">
        <f>IF(R9="","",ROUND(R9-F9-N(S9)-IF(N(S9)&gt;0,Settings!$B$14,0)-T9,2))</f>
        <v/>
      </c>
      <c r="V9" s="23">
        <f>IF(OR(P9="",Q9=""),"",Q9-P9)</f>
        <v/>
      </c>
      <c r="W9" s="23">
        <f>IF(OR(P9="",O9&lt;&gt;"Listed"),"",TODAY()-P9)</f>
        <v/>
      </c>
    </row>
    <row r="10">
      <c r="E10" s="22" t="n"/>
      <c r="F10" s="9" t="n"/>
      <c r="I10" s="9" t="n"/>
      <c r="J10" s="23">
        <f>IF(A10="","",COUNTIFS(Comps!$A$2:$A$1000,A10,Comps!$C$2:$C$1000,"Sold",Comps!$H$2:$H$1000,"&lt;&gt;Loose"))</f>
        <v/>
      </c>
      <c r="K10" s="24">
        <f>IF(A10="","",IFERROR(AVERAGEIFS(Comps!$E$2:$E$1000,Comps!$A$2:$A$1000,A10,Comps!$C$2:$C$1000,"Sold",Comps!$H$2:$H$1000,"&lt;&gt;Loose"),""))</f>
        <v/>
      </c>
      <c r="L10" s="23">
        <f>IF(OR(A10="",J10=0),"",TEXT(MINIFS(Comps!$E$2:$E$1000,Comps!$A$2:$A$1000,A10,Comps!$C$2:$C$1000,"Sold",Comps!$H$2:$H$1000,"&lt;&gt;Loose"),"0")&amp;"-"&amp;TEXT(MAXIFS(Comps!$E$2:$E$1000,Comps!$A$2:$A$1000,A10,Comps!$C$2:$C$1000,"Sold",Comps!$H$2:$H$1000,"&lt;&gt;Loose"),"0"))</f>
        <v/>
      </c>
      <c r="M10" s="24">
        <f>IF(OR(F10="",H10=""),"",ROUND((F10+N(I10)+IF(N(I10)&gt;0,Settings!$B$14,0)+IFERROR(VLOOKUP(H10,Settings!$A$2:$C$10,3,FALSE),0)+Settings!$B$13)/(1-IFERROR(VLOOKUP(H10,Settings!$A$2:$C$10,2,FALSE),0)),2))</f>
        <v/>
      </c>
      <c r="N10" s="9" t="n"/>
      <c r="P10" s="22" t="n"/>
      <c r="Q10" s="22" t="n"/>
      <c r="R10" s="9" t="n"/>
      <c r="S10" s="9" t="n"/>
      <c r="T10" s="24">
        <f>IF(R10="","",ROUND(R10*IFERROR(VLOOKUP(H10,Settings!$A$2:$C$10,2,FALSE),0)+IFERROR(VLOOKUP(H10,Settings!$A$2:$C$10,3,FALSE),0),2))</f>
        <v/>
      </c>
      <c r="U10" s="24">
        <f>IF(R10="","",ROUND(R10-F10-N(S10)-IF(N(S10)&gt;0,Settings!$B$14,0)-T10,2))</f>
        <v/>
      </c>
      <c r="V10" s="23">
        <f>IF(OR(P10="",Q10=""),"",Q10-P10)</f>
        <v/>
      </c>
      <c r="W10" s="23">
        <f>IF(OR(P10="",O10&lt;&gt;"Listed"),"",TODAY()-P10)</f>
        <v/>
      </c>
    </row>
    <row r="11">
      <c r="E11" s="22" t="n"/>
      <c r="F11" s="9" t="n"/>
      <c r="I11" s="9" t="n"/>
      <c r="J11" s="23">
        <f>IF(A11="","",COUNTIFS(Comps!$A$2:$A$1000,A11,Comps!$C$2:$C$1000,"Sold",Comps!$H$2:$H$1000,"&lt;&gt;Loose"))</f>
        <v/>
      </c>
      <c r="K11" s="24">
        <f>IF(A11="","",IFERROR(AVERAGEIFS(Comps!$E$2:$E$1000,Comps!$A$2:$A$1000,A11,Comps!$C$2:$C$1000,"Sold",Comps!$H$2:$H$1000,"&lt;&gt;Loose"),""))</f>
        <v/>
      </c>
      <c r="L11" s="23">
        <f>IF(OR(A11="",J11=0),"",TEXT(MINIFS(Comps!$E$2:$E$1000,Comps!$A$2:$A$1000,A11,Comps!$C$2:$C$1000,"Sold",Comps!$H$2:$H$1000,"&lt;&gt;Loose"),"0")&amp;"-"&amp;TEXT(MAXIFS(Comps!$E$2:$E$1000,Comps!$A$2:$A$1000,A11,Comps!$C$2:$C$1000,"Sold",Comps!$H$2:$H$1000,"&lt;&gt;Loose"),"0"))</f>
        <v/>
      </c>
      <c r="M11" s="24">
        <f>IF(OR(F11="",H11=""),"",ROUND((F11+N(I11)+IF(N(I11)&gt;0,Settings!$B$14,0)+IFERROR(VLOOKUP(H11,Settings!$A$2:$C$10,3,FALSE),0)+Settings!$B$13)/(1-IFERROR(VLOOKUP(H11,Settings!$A$2:$C$10,2,FALSE),0)),2))</f>
        <v/>
      </c>
      <c r="N11" s="9" t="n"/>
      <c r="P11" s="22" t="n"/>
      <c r="Q11" s="22" t="n"/>
      <c r="R11" s="9" t="n"/>
      <c r="S11" s="9" t="n"/>
      <c r="T11" s="24">
        <f>IF(R11="","",ROUND(R11*IFERROR(VLOOKUP(H11,Settings!$A$2:$C$10,2,FALSE),0)+IFERROR(VLOOKUP(H11,Settings!$A$2:$C$10,3,FALSE),0),2))</f>
        <v/>
      </c>
      <c r="U11" s="24">
        <f>IF(R11="","",ROUND(R11-F11-N(S11)-IF(N(S11)&gt;0,Settings!$B$14,0)-T11,2))</f>
        <v/>
      </c>
      <c r="V11" s="23">
        <f>IF(OR(P11="",Q11=""),"",Q11-P11)</f>
        <v/>
      </c>
      <c r="W11" s="23">
        <f>IF(OR(P11="",O11&lt;&gt;"Listed"),"",TODAY()-P11)</f>
        <v/>
      </c>
    </row>
    <row r="12">
      <c r="E12" s="22" t="n"/>
      <c r="F12" s="9" t="n"/>
      <c r="I12" s="9" t="n"/>
      <c r="J12" s="23">
        <f>IF(A12="","",COUNTIFS(Comps!$A$2:$A$1000,A12,Comps!$C$2:$C$1000,"Sold",Comps!$H$2:$H$1000,"&lt;&gt;Loose"))</f>
        <v/>
      </c>
      <c r="K12" s="24">
        <f>IF(A12="","",IFERROR(AVERAGEIFS(Comps!$E$2:$E$1000,Comps!$A$2:$A$1000,A12,Comps!$C$2:$C$1000,"Sold",Comps!$H$2:$H$1000,"&lt;&gt;Loose"),""))</f>
        <v/>
      </c>
      <c r="L12" s="23">
        <f>IF(OR(A12="",J12=0),"",TEXT(MINIFS(Comps!$E$2:$E$1000,Comps!$A$2:$A$1000,A12,Comps!$C$2:$C$1000,"Sold",Comps!$H$2:$H$1000,"&lt;&gt;Loose"),"0")&amp;"-"&amp;TEXT(MAXIFS(Comps!$E$2:$E$1000,Comps!$A$2:$A$1000,A12,Comps!$C$2:$C$1000,"Sold",Comps!$H$2:$H$1000,"&lt;&gt;Loose"),"0"))</f>
        <v/>
      </c>
      <c r="M12" s="24">
        <f>IF(OR(F12="",H12=""),"",ROUND((F12+N(I12)+IF(N(I12)&gt;0,Settings!$B$14,0)+IFERROR(VLOOKUP(H12,Settings!$A$2:$C$10,3,FALSE),0)+Settings!$B$13)/(1-IFERROR(VLOOKUP(H12,Settings!$A$2:$C$10,2,FALSE),0)),2))</f>
        <v/>
      </c>
      <c r="N12" s="9" t="n"/>
      <c r="P12" s="22" t="n"/>
      <c r="Q12" s="22" t="n"/>
      <c r="R12" s="9" t="n"/>
      <c r="S12" s="9" t="n"/>
      <c r="T12" s="24">
        <f>IF(R12="","",ROUND(R12*IFERROR(VLOOKUP(H12,Settings!$A$2:$C$10,2,FALSE),0)+IFERROR(VLOOKUP(H12,Settings!$A$2:$C$10,3,FALSE),0),2))</f>
        <v/>
      </c>
      <c r="U12" s="24">
        <f>IF(R12="","",ROUND(R12-F12-N(S12)-IF(N(S12)&gt;0,Settings!$B$14,0)-T12,2))</f>
        <v/>
      </c>
      <c r="V12" s="23">
        <f>IF(OR(P12="",Q12=""),"",Q12-P12)</f>
        <v/>
      </c>
      <c r="W12" s="23">
        <f>IF(OR(P12="",O12&lt;&gt;"Listed"),"",TODAY()-P12)</f>
        <v/>
      </c>
    </row>
    <row r="13">
      <c r="E13" s="22" t="n"/>
      <c r="F13" s="9" t="n"/>
      <c r="I13" s="9" t="n"/>
      <c r="J13" s="23">
        <f>IF(A13="","",COUNTIFS(Comps!$A$2:$A$1000,A13,Comps!$C$2:$C$1000,"Sold",Comps!$H$2:$H$1000,"&lt;&gt;Loose"))</f>
        <v/>
      </c>
      <c r="K13" s="24">
        <f>IF(A13="","",IFERROR(AVERAGEIFS(Comps!$E$2:$E$1000,Comps!$A$2:$A$1000,A13,Comps!$C$2:$C$1000,"Sold",Comps!$H$2:$H$1000,"&lt;&gt;Loose"),""))</f>
        <v/>
      </c>
      <c r="L13" s="23">
        <f>IF(OR(A13="",J13=0),"",TEXT(MINIFS(Comps!$E$2:$E$1000,Comps!$A$2:$A$1000,A13,Comps!$C$2:$C$1000,"Sold",Comps!$H$2:$H$1000,"&lt;&gt;Loose"),"0")&amp;"-"&amp;TEXT(MAXIFS(Comps!$E$2:$E$1000,Comps!$A$2:$A$1000,A13,Comps!$C$2:$C$1000,"Sold",Comps!$H$2:$H$1000,"&lt;&gt;Loose"),"0"))</f>
        <v/>
      </c>
      <c r="M13" s="24">
        <f>IF(OR(F13="",H13=""),"",ROUND((F13+N(I13)+IF(N(I13)&gt;0,Settings!$B$14,0)+IFERROR(VLOOKUP(H13,Settings!$A$2:$C$10,3,FALSE),0)+Settings!$B$13)/(1-IFERROR(VLOOKUP(H13,Settings!$A$2:$C$10,2,FALSE),0)),2))</f>
        <v/>
      </c>
      <c r="N13" s="9" t="n"/>
      <c r="P13" s="22" t="n"/>
      <c r="Q13" s="22" t="n"/>
      <c r="R13" s="9" t="n"/>
      <c r="S13" s="9" t="n"/>
      <c r="T13" s="24">
        <f>IF(R13="","",ROUND(R13*IFERROR(VLOOKUP(H13,Settings!$A$2:$C$10,2,FALSE),0)+IFERROR(VLOOKUP(H13,Settings!$A$2:$C$10,3,FALSE),0),2))</f>
        <v/>
      </c>
      <c r="U13" s="24">
        <f>IF(R13="","",ROUND(R13-F13-N(S13)-IF(N(S13)&gt;0,Settings!$B$14,0)-T13,2))</f>
        <v/>
      </c>
      <c r="V13" s="23">
        <f>IF(OR(P13="",Q13=""),"",Q13-P13)</f>
        <v/>
      </c>
      <c r="W13" s="23">
        <f>IF(OR(P13="",O13&lt;&gt;"Listed"),"",TODAY()-P13)</f>
        <v/>
      </c>
    </row>
    <row r="14">
      <c r="E14" s="22" t="n"/>
      <c r="F14" s="9" t="n"/>
      <c r="I14" s="9" t="n"/>
      <c r="J14" s="23">
        <f>IF(A14="","",COUNTIFS(Comps!$A$2:$A$1000,A14,Comps!$C$2:$C$1000,"Sold",Comps!$H$2:$H$1000,"&lt;&gt;Loose"))</f>
        <v/>
      </c>
      <c r="K14" s="24">
        <f>IF(A14="","",IFERROR(AVERAGEIFS(Comps!$E$2:$E$1000,Comps!$A$2:$A$1000,A14,Comps!$C$2:$C$1000,"Sold",Comps!$H$2:$H$1000,"&lt;&gt;Loose"),""))</f>
        <v/>
      </c>
      <c r="L14" s="23">
        <f>IF(OR(A14="",J14=0),"",TEXT(MINIFS(Comps!$E$2:$E$1000,Comps!$A$2:$A$1000,A14,Comps!$C$2:$C$1000,"Sold",Comps!$H$2:$H$1000,"&lt;&gt;Loose"),"0")&amp;"-"&amp;TEXT(MAXIFS(Comps!$E$2:$E$1000,Comps!$A$2:$A$1000,A14,Comps!$C$2:$C$1000,"Sold",Comps!$H$2:$H$1000,"&lt;&gt;Loose"),"0"))</f>
        <v/>
      </c>
      <c r="M14" s="24">
        <f>IF(OR(F14="",H14=""),"",ROUND((F14+N(I14)+IF(N(I14)&gt;0,Settings!$B$14,0)+IFERROR(VLOOKUP(H14,Settings!$A$2:$C$10,3,FALSE),0)+Settings!$B$13)/(1-IFERROR(VLOOKUP(H14,Settings!$A$2:$C$10,2,FALSE),0)),2))</f>
        <v/>
      </c>
      <c r="N14" s="9" t="n"/>
      <c r="P14" s="22" t="n"/>
      <c r="Q14" s="22" t="n"/>
      <c r="R14" s="9" t="n"/>
      <c r="S14" s="9" t="n"/>
      <c r="T14" s="24">
        <f>IF(R14="","",ROUND(R14*IFERROR(VLOOKUP(H14,Settings!$A$2:$C$10,2,FALSE),0)+IFERROR(VLOOKUP(H14,Settings!$A$2:$C$10,3,FALSE),0),2))</f>
        <v/>
      </c>
      <c r="U14" s="24">
        <f>IF(R14="","",ROUND(R14-F14-N(S14)-IF(N(S14)&gt;0,Settings!$B$14,0)-T14,2))</f>
        <v/>
      </c>
      <c r="V14" s="23">
        <f>IF(OR(P14="",Q14=""),"",Q14-P14)</f>
        <v/>
      </c>
      <c r="W14" s="23">
        <f>IF(OR(P14="",O14&lt;&gt;"Listed"),"",TODAY()-P14)</f>
        <v/>
      </c>
    </row>
    <row r="15">
      <c r="E15" s="22" t="n"/>
      <c r="F15" s="9" t="n"/>
      <c r="I15" s="9" t="n"/>
      <c r="J15" s="23">
        <f>IF(A15="","",COUNTIFS(Comps!$A$2:$A$1000,A15,Comps!$C$2:$C$1000,"Sold",Comps!$H$2:$H$1000,"&lt;&gt;Loose"))</f>
        <v/>
      </c>
      <c r="K15" s="24">
        <f>IF(A15="","",IFERROR(AVERAGEIFS(Comps!$E$2:$E$1000,Comps!$A$2:$A$1000,A15,Comps!$C$2:$C$1000,"Sold",Comps!$H$2:$H$1000,"&lt;&gt;Loose"),""))</f>
        <v/>
      </c>
      <c r="L15" s="23">
        <f>IF(OR(A15="",J15=0),"",TEXT(MINIFS(Comps!$E$2:$E$1000,Comps!$A$2:$A$1000,A15,Comps!$C$2:$C$1000,"Sold",Comps!$H$2:$H$1000,"&lt;&gt;Loose"),"0")&amp;"-"&amp;TEXT(MAXIFS(Comps!$E$2:$E$1000,Comps!$A$2:$A$1000,A15,Comps!$C$2:$C$1000,"Sold",Comps!$H$2:$H$1000,"&lt;&gt;Loose"),"0"))</f>
        <v/>
      </c>
      <c r="M15" s="24">
        <f>IF(OR(F15="",H15=""),"",ROUND((F15+N(I15)+IF(N(I15)&gt;0,Settings!$B$14,0)+IFERROR(VLOOKUP(H15,Settings!$A$2:$C$10,3,FALSE),0)+Settings!$B$13)/(1-IFERROR(VLOOKUP(H15,Settings!$A$2:$C$10,2,FALSE),0)),2))</f>
        <v/>
      </c>
      <c r="N15" s="9" t="n"/>
      <c r="P15" s="22" t="n"/>
      <c r="Q15" s="22" t="n"/>
      <c r="R15" s="9" t="n"/>
      <c r="S15" s="9" t="n"/>
      <c r="T15" s="24">
        <f>IF(R15="","",ROUND(R15*IFERROR(VLOOKUP(H15,Settings!$A$2:$C$10,2,FALSE),0)+IFERROR(VLOOKUP(H15,Settings!$A$2:$C$10,3,FALSE),0),2))</f>
        <v/>
      </c>
      <c r="U15" s="24">
        <f>IF(R15="","",ROUND(R15-F15-N(S15)-IF(N(S15)&gt;0,Settings!$B$14,0)-T15,2))</f>
        <v/>
      </c>
      <c r="V15" s="23">
        <f>IF(OR(P15="",Q15=""),"",Q15-P15)</f>
        <v/>
      </c>
      <c r="W15" s="23">
        <f>IF(OR(P15="",O15&lt;&gt;"Listed"),"",TODAY()-P15)</f>
        <v/>
      </c>
    </row>
    <row r="16">
      <c r="E16" s="22" t="n"/>
      <c r="F16" s="9" t="n"/>
      <c r="I16" s="9" t="n"/>
      <c r="J16" s="23">
        <f>IF(A16="","",COUNTIFS(Comps!$A$2:$A$1000,A16,Comps!$C$2:$C$1000,"Sold",Comps!$H$2:$H$1000,"&lt;&gt;Loose"))</f>
        <v/>
      </c>
      <c r="K16" s="24">
        <f>IF(A16="","",IFERROR(AVERAGEIFS(Comps!$E$2:$E$1000,Comps!$A$2:$A$1000,A16,Comps!$C$2:$C$1000,"Sold",Comps!$H$2:$H$1000,"&lt;&gt;Loose"),""))</f>
        <v/>
      </c>
      <c r="L16" s="23">
        <f>IF(OR(A16="",J16=0),"",TEXT(MINIFS(Comps!$E$2:$E$1000,Comps!$A$2:$A$1000,A16,Comps!$C$2:$C$1000,"Sold",Comps!$H$2:$H$1000,"&lt;&gt;Loose"),"0")&amp;"-"&amp;TEXT(MAXIFS(Comps!$E$2:$E$1000,Comps!$A$2:$A$1000,A16,Comps!$C$2:$C$1000,"Sold",Comps!$H$2:$H$1000,"&lt;&gt;Loose"),"0"))</f>
        <v/>
      </c>
      <c r="M16" s="24">
        <f>IF(OR(F16="",H16=""),"",ROUND((F16+N(I16)+IF(N(I16)&gt;0,Settings!$B$14,0)+IFERROR(VLOOKUP(H16,Settings!$A$2:$C$10,3,FALSE),0)+Settings!$B$13)/(1-IFERROR(VLOOKUP(H16,Settings!$A$2:$C$10,2,FALSE),0)),2))</f>
        <v/>
      </c>
      <c r="N16" s="9" t="n"/>
      <c r="P16" s="22" t="n"/>
      <c r="Q16" s="22" t="n"/>
      <c r="R16" s="9" t="n"/>
      <c r="S16" s="9" t="n"/>
      <c r="T16" s="24">
        <f>IF(R16="","",ROUND(R16*IFERROR(VLOOKUP(H16,Settings!$A$2:$C$10,2,FALSE),0)+IFERROR(VLOOKUP(H16,Settings!$A$2:$C$10,3,FALSE),0),2))</f>
        <v/>
      </c>
      <c r="U16" s="24">
        <f>IF(R16="","",ROUND(R16-F16-N(S16)-IF(N(S16)&gt;0,Settings!$B$14,0)-T16,2))</f>
        <v/>
      </c>
      <c r="V16" s="23">
        <f>IF(OR(P16="",Q16=""),"",Q16-P16)</f>
        <v/>
      </c>
      <c r="W16" s="23">
        <f>IF(OR(P16="",O16&lt;&gt;"Listed"),"",TODAY()-P16)</f>
        <v/>
      </c>
    </row>
    <row r="17">
      <c r="E17" s="22" t="n"/>
      <c r="F17" s="9" t="n"/>
      <c r="I17" s="9" t="n"/>
      <c r="J17" s="23">
        <f>IF(A17="","",COUNTIFS(Comps!$A$2:$A$1000,A17,Comps!$C$2:$C$1000,"Sold",Comps!$H$2:$H$1000,"&lt;&gt;Loose"))</f>
        <v/>
      </c>
      <c r="K17" s="24">
        <f>IF(A17="","",IFERROR(AVERAGEIFS(Comps!$E$2:$E$1000,Comps!$A$2:$A$1000,A17,Comps!$C$2:$C$1000,"Sold",Comps!$H$2:$H$1000,"&lt;&gt;Loose"),""))</f>
        <v/>
      </c>
      <c r="L17" s="23">
        <f>IF(OR(A17="",J17=0),"",TEXT(MINIFS(Comps!$E$2:$E$1000,Comps!$A$2:$A$1000,A17,Comps!$C$2:$C$1000,"Sold",Comps!$H$2:$H$1000,"&lt;&gt;Loose"),"0")&amp;"-"&amp;TEXT(MAXIFS(Comps!$E$2:$E$1000,Comps!$A$2:$A$1000,A17,Comps!$C$2:$C$1000,"Sold",Comps!$H$2:$H$1000,"&lt;&gt;Loose"),"0"))</f>
        <v/>
      </c>
      <c r="M17" s="24">
        <f>IF(OR(F17="",H17=""),"",ROUND((F17+N(I17)+IF(N(I17)&gt;0,Settings!$B$14,0)+IFERROR(VLOOKUP(H17,Settings!$A$2:$C$10,3,FALSE),0)+Settings!$B$13)/(1-IFERROR(VLOOKUP(H17,Settings!$A$2:$C$10,2,FALSE),0)),2))</f>
        <v/>
      </c>
      <c r="N17" s="9" t="n"/>
      <c r="P17" s="22" t="n"/>
      <c r="Q17" s="22" t="n"/>
      <c r="R17" s="9" t="n"/>
      <c r="S17" s="9" t="n"/>
      <c r="T17" s="24">
        <f>IF(R17="","",ROUND(R17*IFERROR(VLOOKUP(H17,Settings!$A$2:$C$10,2,FALSE),0)+IFERROR(VLOOKUP(H17,Settings!$A$2:$C$10,3,FALSE),0),2))</f>
        <v/>
      </c>
      <c r="U17" s="24">
        <f>IF(R17="","",ROUND(R17-F17-N(S17)-IF(N(S17)&gt;0,Settings!$B$14,0)-T17,2))</f>
        <v/>
      </c>
      <c r="V17" s="23">
        <f>IF(OR(P17="",Q17=""),"",Q17-P17)</f>
        <v/>
      </c>
      <c r="W17" s="23">
        <f>IF(OR(P17="",O17&lt;&gt;"Listed"),"",TODAY()-P17)</f>
        <v/>
      </c>
    </row>
    <row r="18">
      <c r="E18" s="22" t="n"/>
      <c r="F18" s="9" t="n"/>
      <c r="I18" s="9" t="n"/>
      <c r="J18" s="23">
        <f>IF(A18="","",COUNTIFS(Comps!$A$2:$A$1000,A18,Comps!$C$2:$C$1000,"Sold",Comps!$H$2:$H$1000,"&lt;&gt;Loose"))</f>
        <v/>
      </c>
      <c r="K18" s="24">
        <f>IF(A18="","",IFERROR(AVERAGEIFS(Comps!$E$2:$E$1000,Comps!$A$2:$A$1000,A18,Comps!$C$2:$C$1000,"Sold",Comps!$H$2:$H$1000,"&lt;&gt;Loose"),""))</f>
        <v/>
      </c>
      <c r="L18" s="23">
        <f>IF(OR(A18="",J18=0),"",TEXT(MINIFS(Comps!$E$2:$E$1000,Comps!$A$2:$A$1000,A18,Comps!$C$2:$C$1000,"Sold",Comps!$H$2:$H$1000,"&lt;&gt;Loose"),"0")&amp;"-"&amp;TEXT(MAXIFS(Comps!$E$2:$E$1000,Comps!$A$2:$A$1000,A18,Comps!$C$2:$C$1000,"Sold",Comps!$H$2:$H$1000,"&lt;&gt;Loose"),"0"))</f>
        <v/>
      </c>
      <c r="M18" s="24">
        <f>IF(OR(F18="",H18=""),"",ROUND((F18+N(I18)+IF(N(I18)&gt;0,Settings!$B$14,0)+IFERROR(VLOOKUP(H18,Settings!$A$2:$C$10,3,FALSE),0)+Settings!$B$13)/(1-IFERROR(VLOOKUP(H18,Settings!$A$2:$C$10,2,FALSE),0)),2))</f>
        <v/>
      </c>
      <c r="N18" s="9" t="n"/>
      <c r="P18" s="22" t="n"/>
      <c r="Q18" s="22" t="n"/>
      <c r="R18" s="9" t="n"/>
      <c r="S18" s="9" t="n"/>
      <c r="T18" s="24">
        <f>IF(R18="","",ROUND(R18*IFERROR(VLOOKUP(H18,Settings!$A$2:$C$10,2,FALSE),0)+IFERROR(VLOOKUP(H18,Settings!$A$2:$C$10,3,FALSE),0),2))</f>
        <v/>
      </c>
      <c r="U18" s="24">
        <f>IF(R18="","",ROUND(R18-F18-N(S18)-IF(N(S18)&gt;0,Settings!$B$14,0)-T18,2))</f>
        <v/>
      </c>
      <c r="V18" s="23">
        <f>IF(OR(P18="",Q18=""),"",Q18-P18)</f>
        <v/>
      </c>
      <c r="W18" s="23">
        <f>IF(OR(P18="",O18&lt;&gt;"Listed"),"",TODAY()-P18)</f>
        <v/>
      </c>
    </row>
    <row r="19">
      <c r="E19" s="22" t="n"/>
      <c r="F19" s="9" t="n"/>
      <c r="I19" s="9" t="n"/>
      <c r="J19" s="23">
        <f>IF(A19="","",COUNTIFS(Comps!$A$2:$A$1000,A19,Comps!$C$2:$C$1000,"Sold",Comps!$H$2:$H$1000,"&lt;&gt;Loose"))</f>
        <v/>
      </c>
      <c r="K19" s="24">
        <f>IF(A19="","",IFERROR(AVERAGEIFS(Comps!$E$2:$E$1000,Comps!$A$2:$A$1000,A19,Comps!$C$2:$C$1000,"Sold",Comps!$H$2:$H$1000,"&lt;&gt;Loose"),""))</f>
        <v/>
      </c>
      <c r="L19" s="23">
        <f>IF(OR(A19="",J19=0),"",TEXT(MINIFS(Comps!$E$2:$E$1000,Comps!$A$2:$A$1000,A19,Comps!$C$2:$C$1000,"Sold",Comps!$H$2:$H$1000,"&lt;&gt;Loose"),"0")&amp;"-"&amp;TEXT(MAXIFS(Comps!$E$2:$E$1000,Comps!$A$2:$A$1000,A19,Comps!$C$2:$C$1000,"Sold",Comps!$H$2:$H$1000,"&lt;&gt;Loose"),"0"))</f>
        <v/>
      </c>
      <c r="M19" s="24">
        <f>IF(OR(F19="",H19=""),"",ROUND((F19+N(I19)+IF(N(I19)&gt;0,Settings!$B$14,0)+IFERROR(VLOOKUP(H19,Settings!$A$2:$C$10,3,FALSE),0)+Settings!$B$13)/(1-IFERROR(VLOOKUP(H19,Settings!$A$2:$C$10,2,FALSE),0)),2))</f>
        <v/>
      </c>
      <c r="N19" s="9" t="n"/>
      <c r="P19" s="22" t="n"/>
      <c r="Q19" s="22" t="n"/>
      <c r="R19" s="9" t="n"/>
      <c r="S19" s="9" t="n"/>
      <c r="T19" s="24">
        <f>IF(R19="","",ROUND(R19*IFERROR(VLOOKUP(H19,Settings!$A$2:$C$10,2,FALSE),0)+IFERROR(VLOOKUP(H19,Settings!$A$2:$C$10,3,FALSE),0),2))</f>
        <v/>
      </c>
      <c r="U19" s="24">
        <f>IF(R19="","",ROUND(R19-F19-N(S19)-IF(N(S19)&gt;0,Settings!$B$14,0)-T19,2))</f>
        <v/>
      </c>
      <c r="V19" s="23">
        <f>IF(OR(P19="",Q19=""),"",Q19-P19)</f>
        <v/>
      </c>
      <c r="W19" s="23">
        <f>IF(OR(P19="",O19&lt;&gt;"Listed"),"",TODAY()-P19)</f>
        <v/>
      </c>
    </row>
    <row r="20">
      <c r="E20" s="22" t="n"/>
      <c r="F20" s="9" t="n"/>
      <c r="I20" s="9" t="n"/>
      <c r="J20" s="23">
        <f>IF(A20="","",COUNTIFS(Comps!$A$2:$A$1000,A20,Comps!$C$2:$C$1000,"Sold",Comps!$H$2:$H$1000,"&lt;&gt;Loose"))</f>
        <v/>
      </c>
      <c r="K20" s="24">
        <f>IF(A20="","",IFERROR(AVERAGEIFS(Comps!$E$2:$E$1000,Comps!$A$2:$A$1000,A20,Comps!$C$2:$C$1000,"Sold",Comps!$H$2:$H$1000,"&lt;&gt;Loose"),""))</f>
        <v/>
      </c>
      <c r="L20" s="23">
        <f>IF(OR(A20="",J20=0),"",TEXT(MINIFS(Comps!$E$2:$E$1000,Comps!$A$2:$A$1000,A20,Comps!$C$2:$C$1000,"Sold",Comps!$H$2:$H$1000,"&lt;&gt;Loose"),"0")&amp;"-"&amp;TEXT(MAXIFS(Comps!$E$2:$E$1000,Comps!$A$2:$A$1000,A20,Comps!$C$2:$C$1000,"Sold",Comps!$H$2:$H$1000,"&lt;&gt;Loose"),"0"))</f>
        <v/>
      </c>
      <c r="M20" s="24">
        <f>IF(OR(F20="",H20=""),"",ROUND((F20+N(I20)+IF(N(I20)&gt;0,Settings!$B$14,0)+IFERROR(VLOOKUP(H20,Settings!$A$2:$C$10,3,FALSE),0)+Settings!$B$13)/(1-IFERROR(VLOOKUP(H20,Settings!$A$2:$C$10,2,FALSE),0)),2))</f>
        <v/>
      </c>
      <c r="N20" s="9" t="n"/>
      <c r="P20" s="22" t="n"/>
      <c r="Q20" s="22" t="n"/>
      <c r="R20" s="9" t="n"/>
      <c r="S20" s="9" t="n"/>
      <c r="T20" s="24">
        <f>IF(R20="","",ROUND(R20*IFERROR(VLOOKUP(H20,Settings!$A$2:$C$10,2,FALSE),0)+IFERROR(VLOOKUP(H20,Settings!$A$2:$C$10,3,FALSE),0),2))</f>
        <v/>
      </c>
      <c r="U20" s="24">
        <f>IF(R20="","",ROUND(R20-F20-N(S20)-IF(N(S20)&gt;0,Settings!$B$14,0)-T20,2))</f>
        <v/>
      </c>
      <c r="V20" s="23">
        <f>IF(OR(P20="",Q20=""),"",Q20-P20)</f>
        <v/>
      </c>
      <c r="W20" s="23">
        <f>IF(OR(P20="",O20&lt;&gt;"Listed"),"",TODAY()-P20)</f>
        <v/>
      </c>
    </row>
    <row r="21">
      <c r="E21" s="22" t="n"/>
      <c r="F21" s="9" t="n"/>
      <c r="I21" s="9" t="n"/>
      <c r="J21" s="23">
        <f>IF(A21="","",COUNTIFS(Comps!$A$2:$A$1000,A21,Comps!$C$2:$C$1000,"Sold",Comps!$H$2:$H$1000,"&lt;&gt;Loose"))</f>
        <v/>
      </c>
      <c r="K21" s="24">
        <f>IF(A21="","",IFERROR(AVERAGEIFS(Comps!$E$2:$E$1000,Comps!$A$2:$A$1000,A21,Comps!$C$2:$C$1000,"Sold",Comps!$H$2:$H$1000,"&lt;&gt;Loose"),""))</f>
        <v/>
      </c>
      <c r="L21" s="23">
        <f>IF(OR(A21="",J21=0),"",TEXT(MINIFS(Comps!$E$2:$E$1000,Comps!$A$2:$A$1000,A21,Comps!$C$2:$C$1000,"Sold",Comps!$H$2:$H$1000,"&lt;&gt;Loose"),"0")&amp;"-"&amp;TEXT(MAXIFS(Comps!$E$2:$E$1000,Comps!$A$2:$A$1000,A21,Comps!$C$2:$C$1000,"Sold",Comps!$H$2:$H$1000,"&lt;&gt;Loose"),"0"))</f>
        <v/>
      </c>
      <c r="M21" s="24">
        <f>IF(OR(F21="",H21=""),"",ROUND((F21+N(I21)+IF(N(I21)&gt;0,Settings!$B$14,0)+IFERROR(VLOOKUP(H21,Settings!$A$2:$C$10,3,FALSE),0)+Settings!$B$13)/(1-IFERROR(VLOOKUP(H21,Settings!$A$2:$C$10,2,FALSE),0)),2))</f>
        <v/>
      </c>
      <c r="N21" s="9" t="n"/>
      <c r="P21" s="22" t="n"/>
      <c r="Q21" s="22" t="n"/>
      <c r="R21" s="9" t="n"/>
      <c r="S21" s="9" t="n"/>
      <c r="T21" s="24">
        <f>IF(R21="","",ROUND(R21*IFERROR(VLOOKUP(H21,Settings!$A$2:$C$10,2,FALSE),0)+IFERROR(VLOOKUP(H21,Settings!$A$2:$C$10,3,FALSE),0),2))</f>
        <v/>
      </c>
      <c r="U21" s="24">
        <f>IF(R21="","",ROUND(R21-F21-N(S21)-IF(N(S21)&gt;0,Settings!$B$14,0)-T21,2))</f>
        <v/>
      </c>
      <c r="V21" s="23">
        <f>IF(OR(P21="",Q21=""),"",Q21-P21)</f>
        <v/>
      </c>
      <c r="W21" s="23">
        <f>IF(OR(P21="",O21&lt;&gt;"Listed"),"",TODAY()-P21)</f>
        <v/>
      </c>
    </row>
    <row r="22">
      <c r="E22" s="22" t="n"/>
      <c r="F22" s="9" t="n"/>
      <c r="I22" s="9" t="n"/>
      <c r="J22" s="23">
        <f>IF(A22="","",COUNTIFS(Comps!$A$2:$A$1000,A22,Comps!$C$2:$C$1000,"Sold",Comps!$H$2:$H$1000,"&lt;&gt;Loose"))</f>
        <v/>
      </c>
      <c r="K22" s="24">
        <f>IF(A22="","",IFERROR(AVERAGEIFS(Comps!$E$2:$E$1000,Comps!$A$2:$A$1000,A22,Comps!$C$2:$C$1000,"Sold",Comps!$H$2:$H$1000,"&lt;&gt;Loose"),""))</f>
        <v/>
      </c>
      <c r="L22" s="23">
        <f>IF(OR(A22="",J22=0),"",TEXT(MINIFS(Comps!$E$2:$E$1000,Comps!$A$2:$A$1000,A22,Comps!$C$2:$C$1000,"Sold",Comps!$H$2:$H$1000,"&lt;&gt;Loose"),"0")&amp;"-"&amp;TEXT(MAXIFS(Comps!$E$2:$E$1000,Comps!$A$2:$A$1000,A22,Comps!$C$2:$C$1000,"Sold",Comps!$H$2:$H$1000,"&lt;&gt;Loose"),"0"))</f>
        <v/>
      </c>
      <c r="M22" s="24">
        <f>IF(OR(F22="",H22=""),"",ROUND((F22+N(I22)+IF(N(I22)&gt;0,Settings!$B$14,0)+IFERROR(VLOOKUP(H22,Settings!$A$2:$C$10,3,FALSE),0)+Settings!$B$13)/(1-IFERROR(VLOOKUP(H22,Settings!$A$2:$C$10,2,FALSE),0)),2))</f>
        <v/>
      </c>
      <c r="N22" s="9" t="n"/>
      <c r="P22" s="22" t="n"/>
      <c r="Q22" s="22" t="n"/>
      <c r="R22" s="9" t="n"/>
      <c r="S22" s="9" t="n"/>
      <c r="T22" s="24">
        <f>IF(R22="","",ROUND(R22*IFERROR(VLOOKUP(H22,Settings!$A$2:$C$10,2,FALSE),0)+IFERROR(VLOOKUP(H22,Settings!$A$2:$C$10,3,FALSE),0),2))</f>
        <v/>
      </c>
      <c r="U22" s="24">
        <f>IF(R22="","",ROUND(R22-F22-N(S22)-IF(N(S22)&gt;0,Settings!$B$14,0)-T22,2))</f>
        <v/>
      </c>
      <c r="V22" s="23">
        <f>IF(OR(P22="",Q22=""),"",Q22-P22)</f>
        <v/>
      </c>
      <c r="W22" s="23">
        <f>IF(OR(P22="",O22&lt;&gt;"Listed"),"",TODAY()-P22)</f>
        <v/>
      </c>
    </row>
    <row r="23">
      <c r="E23" s="22" t="n"/>
      <c r="F23" s="9" t="n"/>
      <c r="I23" s="9" t="n"/>
      <c r="J23" s="23">
        <f>IF(A23="","",COUNTIFS(Comps!$A$2:$A$1000,A23,Comps!$C$2:$C$1000,"Sold",Comps!$H$2:$H$1000,"&lt;&gt;Loose"))</f>
        <v/>
      </c>
      <c r="K23" s="24">
        <f>IF(A23="","",IFERROR(AVERAGEIFS(Comps!$E$2:$E$1000,Comps!$A$2:$A$1000,A23,Comps!$C$2:$C$1000,"Sold",Comps!$H$2:$H$1000,"&lt;&gt;Loose"),""))</f>
        <v/>
      </c>
      <c r="L23" s="23">
        <f>IF(OR(A23="",J23=0),"",TEXT(MINIFS(Comps!$E$2:$E$1000,Comps!$A$2:$A$1000,A23,Comps!$C$2:$C$1000,"Sold",Comps!$H$2:$H$1000,"&lt;&gt;Loose"),"0")&amp;"-"&amp;TEXT(MAXIFS(Comps!$E$2:$E$1000,Comps!$A$2:$A$1000,A23,Comps!$C$2:$C$1000,"Sold",Comps!$H$2:$H$1000,"&lt;&gt;Loose"),"0"))</f>
        <v/>
      </c>
      <c r="M23" s="24">
        <f>IF(OR(F23="",H23=""),"",ROUND((F23+N(I23)+IF(N(I23)&gt;0,Settings!$B$14,0)+IFERROR(VLOOKUP(H23,Settings!$A$2:$C$10,3,FALSE),0)+Settings!$B$13)/(1-IFERROR(VLOOKUP(H23,Settings!$A$2:$C$10,2,FALSE),0)),2))</f>
        <v/>
      </c>
      <c r="N23" s="9" t="n"/>
      <c r="P23" s="22" t="n"/>
      <c r="Q23" s="22" t="n"/>
      <c r="R23" s="9" t="n"/>
      <c r="S23" s="9" t="n"/>
      <c r="T23" s="24">
        <f>IF(R23="","",ROUND(R23*IFERROR(VLOOKUP(H23,Settings!$A$2:$C$10,2,FALSE),0)+IFERROR(VLOOKUP(H23,Settings!$A$2:$C$10,3,FALSE),0),2))</f>
        <v/>
      </c>
      <c r="U23" s="24">
        <f>IF(R23="","",ROUND(R23-F23-N(S23)-IF(N(S23)&gt;0,Settings!$B$14,0)-T23,2))</f>
        <v/>
      </c>
      <c r="V23" s="23">
        <f>IF(OR(P23="",Q23=""),"",Q23-P23)</f>
        <v/>
      </c>
      <c r="W23" s="23">
        <f>IF(OR(P23="",O23&lt;&gt;"Listed"),"",TODAY()-P23)</f>
        <v/>
      </c>
    </row>
    <row r="24">
      <c r="E24" s="22" t="n"/>
      <c r="F24" s="9" t="n"/>
      <c r="I24" s="9" t="n"/>
      <c r="J24" s="23">
        <f>IF(A24="","",COUNTIFS(Comps!$A$2:$A$1000,A24,Comps!$C$2:$C$1000,"Sold",Comps!$H$2:$H$1000,"&lt;&gt;Loose"))</f>
        <v/>
      </c>
      <c r="K24" s="24">
        <f>IF(A24="","",IFERROR(AVERAGEIFS(Comps!$E$2:$E$1000,Comps!$A$2:$A$1000,A24,Comps!$C$2:$C$1000,"Sold",Comps!$H$2:$H$1000,"&lt;&gt;Loose"),""))</f>
        <v/>
      </c>
      <c r="L24" s="23">
        <f>IF(OR(A24="",J24=0),"",TEXT(MINIFS(Comps!$E$2:$E$1000,Comps!$A$2:$A$1000,A24,Comps!$C$2:$C$1000,"Sold",Comps!$H$2:$H$1000,"&lt;&gt;Loose"),"0")&amp;"-"&amp;TEXT(MAXIFS(Comps!$E$2:$E$1000,Comps!$A$2:$A$1000,A24,Comps!$C$2:$C$1000,"Sold",Comps!$H$2:$H$1000,"&lt;&gt;Loose"),"0"))</f>
        <v/>
      </c>
      <c r="M24" s="24">
        <f>IF(OR(F24="",H24=""),"",ROUND((F24+N(I24)+IF(N(I24)&gt;0,Settings!$B$14,0)+IFERROR(VLOOKUP(H24,Settings!$A$2:$C$10,3,FALSE),0)+Settings!$B$13)/(1-IFERROR(VLOOKUP(H24,Settings!$A$2:$C$10,2,FALSE),0)),2))</f>
        <v/>
      </c>
      <c r="N24" s="9" t="n"/>
      <c r="P24" s="22" t="n"/>
      <c r="Q24" s="22" t="n"/>
      <c r="R24" s="9" t="n"/>
      <c r="S24" s="9" t="n"/>
      <c r="T24" s="24">
        <f>IF(R24="","",ROUND(R24*IFERROR(VLOOKUP(H24,Settings!$A$2:$C$10,2,FALSE),0)+IFERROR(VLOOKUP(H24,Settings!$A$2:$C$10,3,FALSE),0),2))</f>
        <v/>
      </c>
      <c r="U24" s="24">
        <f>IF(R24="","",ROUND(R24-F24-N(S24)-IF(N(S24)&gt;0,Settings!$B$14,0)-T24,2))</f>
        <v/>
      </c>
      <c r="V24" s="23">
        <f>IF(OR(P24="",Q24=""),"",Q24-P24)</f>
        <v/>
      </c>
      <c r="W24" s="23">
        <f>IF(OR(P24="",O24&lt;&gt;"Listed"),"",TODAY()-P24)</f>
        <v/>
      </c>
    </row>
    <row r="25">
      <c r="E25" s="22" t="n"/>
      <c r="F25" s="9" t="n"/>
      <c r="I25" s="9" t="n"/>
      <c r="J25" s="23">
        <f>IF(A25="","",COUNTIFS(Comps!$A$2:$A$1000,A25,Comps!$C$2:$C$1000,"Sold",Comps!$H$2:$H$1000,"&lt;&gt;Loose"))</f>
        <v/>
      </c>
      <c r="K25" s="24">
        <f>IF(A25="","",IFERROR(AVERAGEIFS(Comps!$E$2:$E$1000,Comps!$A$2:$A$1000,A25,Comps!$C$2:$C$1000,"Sold",Comps!$H$2:$H$1000,"&lt;&gt;Loose"),""))</f>
        <v/>
      </c>
      <c r="L25" s="23">
        <f>IF(OR(A25="",J25=0),"",TEXT(MINIFS(Comps!$E$2:$E$1000,Comps!$A$2:$A$1000,A25,Comps!$C$2:$C$1000,"Sold",Comps!$H$2:$H$1000,"&lt;&gt;Loose"),"0")&amp;"-"&amp;TEXT(MAXIFS(Comps!$E$2:$E$1000,Comps!$A$2:$A$1000,A25,Comps!$C$2:$C$1000,"Sold",Comps!$H$2:$H$1000,"&lt;&gt;Loose"),"0"))</f>
        <v/>
      </c>
      <c r="M25" s="24">
        <f>IF(OR(F25="",H25=""),"",ROUND((F25+N(I25)+IF(N(I25)&gt;0,Settings!$B$14,0)+IFERROR(VLOOKUP(H25,Settings!$A$2:$C$10,3,FALSE),0)+Settings!$B$13)/(1-IFERROR(VLOOKUP(H25,Settings!$A$2:$C$10,2,FALSE),0)),2))</f>
        <v/>
      </c>
      <c r="N25" s="9" t="n"/>
      <c r="P25" s="22" t="n"/>
      <c r="Q25" s="22" t="n"/>
      <c r="R25" s="9" t="n"/>
      <c r="S25" s="9" t="n"/>
      <c r="T25" s="24">
        <f>IF(R25="","",ROUND(R25*IFERROR(VLOOKUP(H25,Settings!$A$2:$C$10,2,FALSE),0)+IFERROR(VLOOKUP(H25,Settings!$A$2:$C$10,3,FALSE),0),2))</f>
        <v/>
      </c>
      <c r="U25" s="24">
        <f>IF(R25="","",ROUND(R25-F25-N(S25)-IF(N(S25)&gt;0,Settings!$B$14,0)-T25,2))</f>
        <v/>
      </c>
      <c r="V25" s="23">
        <f>IF(OR(P25="",Q25=""),"",Q25-P25)</f>
        <v/>
      </c>
      <c r="W25" s="23">
        <f>IF(OR(P25="",O25&lt;&gt;"Listed"),"",TODAY()-P25)</f>
        <v/>
      </c>
    </row>
    <row r="26">
      <c r="E26" s="22" t="n"/>
      <c r="F26" s="9" t="n"/>
      <c r="I26" s="9" t="n"/>
      <c r="J26" s="23">
        <f>IF(A26="","",COUNTIFS(Comps!$A$2:$A$1000,A26,Comps!$C$2:$C$1000,"Sold",Comps!$H$2:$H$1000,"&lt;&gt;Loose"))</f>
        <v/>
      </c>
      <c r="K26" s="24">
        <f>IF(A26="","",IFERROR(AVERAGEIFS(Comps!$E$2:$E$1000,Comps!$A$2:$A$1000,A26,Comps!$C$2:$C$1000,"Sold",Comps!$H$2:$H$1000,"&lt;&gt;Loose"),""))</f>
        <v/>
      </c>
      <c r="L26" s="23">
        <f>IF(OR(A26="",J26=0),"",TEXT(MINIFS(Comps!$E$2:$E$1000,Comps!$A$2:$A$1000,A26,Comps!$C$2:$C$1000,"Sold",Comps!$H$2:$H$1000,"&lt;&gt;Loose"),"0")&amp;"-"&amp;TEXT(MAXIFS(Comps!$E$2:$E$1000,Comps!$A$2:$A$1000,A26,Comps!$C$2:$C$1000,"Sold",Comps!$H$2:$H$1000,"&lt;&gt;Loose"),"0"))</f>
        <v/>
      </c>
      <c r="M26" s="24">
        <f>IF(OR(F26="",H26=""),"",ROUND((F26+N(I26)+IF(N(I26)&gt;0,Settings!$B$14,0)+IFERROR(VLOOKUP(H26,Settings!$A$2:$C$10,3,FALSE),0)+Settings!$B$13)/(1-IFERROR(VLOOKUP(H26,Settings!$A$2:$C$10,2,FALSE),0)),2))</f>
        <v/>
      </c>
      <c r="N26" s="9" t="n"/>
      <c r="P26" s="22" t="n"/>
      <c r="Q26" s="22" t="n"/>
      <c r="R26" s="9" t="n"/>
      <c r="S26" s="9" t="n"/>
      <c r="T26" s="24">
        <f>IF(R26="","",ROUND(R26*IFERROR(VLOOKUP(H26,Settings!$A$2:$C$10,2,FALSE),0)+IFERROR(VLOOKUP(H26,Settings!$A$2:$C$10,3,FALSE),0),2))</f>
        <v/>
      </c>
      <c r="U26" s="24">
        <f>IF(R26="","",ROUND(R26-F26-N(S26)-IF(N(S26)&gt;0,Settings!$B$14,0)-T26,2))</f>
        <v/>
      </c>
      <c r="V26" s="23">
        <f>IF(OR(P26="",Q26=""),"",Q26-P26)</f>
        <v/>
      </c>
      <c r="W26" s="23">
        <f>IF(OR(P26="",O26&lt;&gt;"Listed"),"",TODAY()-P26)</f>
        <v/>
      </c>
    </row>
    <row r="27">
      <c r="E27" s="22" t="n"/>
      <c r="F27" s="9" t="n"/>
      <c r="I27" s="9" t="n"/>
      <c r="J27" s="23">
        <f>IF(A27="","",COUNTIFS(Comps!$A$2:$A$1000,A27,Comps!$C$2:$C$1000,"Sold",Comps!$H$2:$H$1000,"&lt;&gt;Loose"))</f>
        <v/>
      </c>
      <c r="K27" s="24">
        <f>IF(A27="","",IFERROR(AVERAGEIFS(Comps!$E$2:$E$1000,Comps!$A$2:$A$1000,A27,Comps!$C$2:$C$1000,"Sold",Comps!$H$2:$H$1000,"&lt;&gt;Loose"),""))</f>
        <v/>
      </c>
      <c r="L27" s="23">
        <f>IF(OR(A27="",J27=0),"",TEXT(MINIFS(Comps!$E$2:$E$1000,Comps!$A$2:$A$1000,A27,Comps!$C$2:$C$1000,"Sold",Comps!$H$2:$H$1000,"&lt;&gt;Loose"),"0")&amp;"-"&amp;TEXT(MAXIFS(Comps!$E$2:$E$1000,Comps!$A$2:$A$1000,A27,Comps!$C$2:$C$1000,"Sold",Comps!$H$2:$H$1000,"&lt;&gt;Loose"),"0"))</f>
        <v/>
      </c>
      <c r="M27" s="24">
        <f>IF(OR(F27="",H27=""),"",ROUND((F27+N(I27)+IF(N(I27)&gt;0,Settings!$B$14,0)+IFERROR(VLOOKUP(H27,Settings!$A$2:$C$10,3,FALSE),0)+Settings!$B$13)/(1-IFERROR(VLOOKUP(H27,Settings!$A$2:$C$10,2,FALSE),0)),2))</f>
        <v/>
      </c>
      <c r="N27" s="9" t="n"/>
      <c r="P27" s="22" t="n"/>
      <c r="Q27" s="22" t="n"/>
      <c r="R27" s="9" t="n"/>
      <c r="S27" s="9" t="n"/>
      <c r="T27" s="24">
        <f>IF(R27="","",ROUND(R27*IFERROR(VLOOKUP(H27,Settings!$A$2:$C$10,2,FALSE),0)+IFERROR(VLOOKUP(H27,Settings!$A$2:$C$10,3,FALSE),0),2))</f>
        <v/>
      </c>
      <c r="U27" s="24">
        <f>IF(R27="","",ROUND(R27-F27-N(S27)-IF(N(S27)&gt;0,Settings!$B$14,0)-T27,2))</f>
        <v/>
      </c>
      <c r="V27" s="23">
        <f>IF(OR(P27="",Q27=""),"",Q27-P27)</f>
        <v/>
      </c>
      <c r="W27" s="23">
        <f>IF(OR(P27="",O27&lt;&gt;"Listed"),"",TODAY()-P27)</f>
        <v/>
      </c>
    </row>
    <row r="28">
      <c r="E28" s="22" t="n"/>
      <c r="F28" s="9" t="n"/>
      <c r="I28" s="9" t="n"/>
      <c r="J28" s="23">
        <f>IF(A28="","",COUNTIFS(Comps!$A$2:$A$1000,A28,Comps!$C$2:$C$1000,"Sold",Comps!$H$2:$H$1000,"&lt;&gt;Loose"))</f>
        <v/>
      </c>
      <c r="K28" s="24">
        <f>IF(A28="","",IFERROR(AVERAGEIFS(Comps!$E$2:$E$1000,Comps!$A$2:$A$1000,A28,Comps!$C$2:$C$1000,"Sold",Comps!$H$2:$H$1000,"&lt;&gt;Loose"),""))</f>
        <v/>
      </c>
      <c r="L28" s="23">
        <f>IF(OR(A28="",J28=0),"",TEXT(MINIFS(Comps!$E$2:$E$1000,Comps!$A$2:$A$1000,A28,Comps!$C$2:$C$1000,"Sold",Comps!$H$2:$H$1000,"&lt;&gt;Loose"),"0")&amp;"-"&amp;TEXT(MAXIFS(Comps!$E$2:$E$1000,Comps!$A$2:$A$1000,A28,Comps!$C$2:$C$1000,"Sold",Comps!$H$2:$H$1000,"&lt;&gt;Loose"),"0"))</f>
        <v/>
      </c>
      <c r="M28" s="24">
        <f>IF(OR(F28="",H28=""),"",ROUND((F28+N(I28)+IF(N(I28)&gt;0,Settings!$B$14,0)+IFERROR(VLOOKUP(H28,Settings!$A$2:$C$10,3,FALSE),0)+Settings!$B$13)/(1-IFERROR(VLOOKUP(H28,Settings!$A$2:$C$10,2,FALSE),0)),2))</f>
        <v/>
      </c>
      <c r="N28" s="9" t="n"/>
      <c r="P28" s="22" t="n"/>
      <c r="Q28" s="22" t="n"/>
      <c r="R28" s="9" t="n"/>
      <c r="S28" s="9" t="n"/>
      <c r="T28" s="24">
        <f>IF(R28="","",ROUND(R28*IFERROR(VLOOKUP(H28,Settings!$A$2:$C$10,2,FALSE),0)+IFERROR(VLOOKUP(H28,Settings!$A$2:$C$10,3,FALSE),0),2))</f>
        <v/>
      </c>
      <c r="U28" s="24">
        <f>IF(R28="","",ROUND(R28-F28-N(S28)-IF(N(S28)&gt;0,Settings!$B$14,0)-T28,2))</f>
        <v/>
      </c>
      <c r="V28" s="23">
        <f>IF(OR(P28="",Q28=""),"",Q28-P28)</f>
        <v/>
      </c>
      <c r="W28" s="23">
        <f>IF(OR(P28="",O28&lt;&gt;"Listed"),"",TODAY()-P28)</f>
        <v/>
      </c>
    </row>
    <row r="29">
      <c r="E29" s="22" t="n"/>
      <c r="F29" s="9" t="n"/>
      <c r="I29" s="9" t="n"/>
      <c r="J29" s="23">
        <f>IF(A29="","",COUNTIFS(Comps!$A$2:$A$1000,A29,Comps!$C$2:$C$1000,"Sold",Comps!$H$2:$H$1000,"&lt;&gt;Loose"))</f>
        <v/>
      </c>
      <c r="K29" s="24">
        <f>IF(A29="","",IFERROR(AVERAGEIFS(Comps!$E$2:$E$1000,Comps!$A$2:$A$1000,A29,Comps!$C$2:$C$1000,"Sold",Comps!$H$2:$H$1000,"&lt;&gt;Loose"),""))</f>
        <v/>
      </c>
      <c r="L29" s="23">
        <f>IF(OR(A29="",J29=0),"",TEXT(MINIFS(Comps!$E$2:$E$1000,Comps!$A$2:$A$1000,A29,Comps!$C$2:$C$1000,"Sold",Comps!$H$2:$H$1000,"&lt;&gt;Loose"),"0")&amp;"-"&amp;TEXT(MAXIFS(Comps!$E$2:$E$1000,Comps!$A$2:$A$1000,A29,Comps!$C$2:$C$1000,"Sold",Comps!$H$2:$H$1000,"&lt;&gt;Loose"),"0"))</f>
        <v/>
      </c>
      <c r="M29" s="24">
        <f>IF(OR(F29="",H29=""),"",ROUND((F29+N(I29)+IF(N(I29)&gt;0,Settings!$B$14,0)+IFERROR(VLOOKUP(H29,Settings!$A$2:$C$10,3,FALSE),0)+Settings!$B$13)/(1-IFERROR(VLOOKUP(H29,Settings!$A$2:$C$10,2,FALSE),0)),2))</f>
        <v/>
      </c>
      <c r="N29" s="9" t="n"/>
      <c r="P29" s="22" t="n"/>
      <c r="Q29" s="22" t="n"/>
      <c r="R29" s="9" t="n"/>
      <c r="S29" s="9" t="n"/>
      <c r="T29" s="24">
        <f>IF(R29="","",ROUND(R29*IFERROR(VLOOKUP(H29,Settings!$A$2:$C$10,2,FALSE),0)+IFERROR(VLOOKUP(H29,Settings!$A$2:$C$10,3,FALSE),0),2))</f>
        <v/>
      </c>
      <c r="U29" s="24">
        <f>IF(R29="","",ROUND(R29-F29-N(S29)-IF(N(S29)&gt;0,Settings!$B$14,0)-T29,2))</f>
        <v/>
      </c>
      <c r="V29" s="23">
        <f>IF(OR(P29="",Q29=""),"",Q29-P29)</f>
        <v/>
      </c>
      <c r="W29" s="23">
        <f>IF(OR(P29="",O29&lt;&gt;"Listed"),"",TODAY()-P29)</f>
        <v/>
      </c>
    </row>
    <row r="30">
      <c r="E30" s="22" t="n"/>
      <c r="F30" s="9" t="n"/>
      <c r="I30" s="9" t="n"/>
      <c r="J30" s="23">
        <f>IF(A30="","",COUNTIFS(Comps!$A$2:$A$1000,A30,Comps!$C$2:$C$1000,"Sold",Comps!$H$2:$H$1000,"&lt;&gt;Loose"))</f>
        <v/>
      </c>
      <c r="K30" s="24">
        <f>IF(A30="","",IFERROR(AVERAGEIFS(Comps!$E$2:$E$1000,Comps!$A$2:$A$1000,A30,Comps!$C$2:$C$1000,"Sold",Comps!$H$2:$H$1000,"&lt;&gt;Loose"),""))</f>
        <v/>
      </c>
      <c r="L30" s="23">
        <f>IF(OR(A30="",J30=0),"",TEXT(MINIFS(Comps!$E$2:$E$1000,Comps!$A$2:$A$1000,A30,Comps!$C$2:$C$1000,"Sold",Comps!$H$2:$H$1000,"&lt;&gt;Loose"),"0")&amp;"-"&amp;TEXT(MAXIFS(Comps!$E$2:$E$1000,Comps!$A$2:$A$1000,A30,Comps!$C$2:$C$1000,"Sold",Comps!$H$2:$H$1000,"&lt;&gt;Loose"),"0"))</f>
        <v/>
      </c>
      <c r="M30" s="24">
        <f>IF(OR(F30="",H30=""),"",ROUND((F30+N(I30)+IF(N(I30)&gt;0,Settings!$B$14,0)+IFERROR(VLOOKUP(H30,Settings!$A$2:$C$10,3,FALSE),0)+Settings!$B$13)/(1-IFERROR(VLOOKUP(H30,Settings!$A$2:$C$10,2,FALSE),0)),2))</f>
        <v/>
      </c>
      <c r="N30" s="9" t="n"/>
      <c r="P30" s="22" t="n"/>
      <c r="Q30" s="22" t="n"/>
      <c r="R30" s="9" t="n"/>
      <c r="S30" s="9" t="n"/>
      <c r="T30" s="24">
        <f>IF(R30="","",ROUND(R30*IFERROR(VLOOKUP(H30,Settings!$A$2:$C$10,2,FALSE),0)+IFERROR(VLOOKUP(H30,Settings!$A$2:$C$10,3,FALSE),0),2))</f>
        <v/>
      </c>
      <c r="U30" s="24">
        <f>IF(R30="","",ROUND(R30-F30-N(S30)-IF(N(S30)&gt;0,Settings!$B$14,0)-T30,2))</f>
        <v/>
      </c>
      <c r="V30" s="23">
        <f>IF(OR(P30="",Q30=""),"",Q30-P30)</f>
        <v/>
      </c>
      <c r="W30" s="23">
        <f>IF(OR(P30="",O30&lt;&gt;"Listed"),"",TODAY()-P30)</f>
        <v/>
      </c>
    </row>
    <row r="31">
      <c r="E31" s="22" t="n"/>
      <c r="F31" s="9" t="n"/>
      <c r="I31" s="9" t="n"/>
      <c r="J31" s="23">
        <f>IF(A31="","",COUNTIFS(Comps!$A$2:$A$1000,A31,Comps!$C$2:$C$1000,"Sold",Comps!$H$2:$H$1000,"&lt;&gt;Loose"))</f>
        <v/>
      </c>
      <c r="K31" s="24">
        <f>IF(A31="","",IFERROR(AVERAGEIFS(Comps!$E$2:$E$1000,Comps!$A$2:$A$1000,A31,Comps!$C$2:$C$1000,"Sold",Comps!$H$2:$H$1000,"&lt;&gt;Loose"),""))</f>
        <v/>
      </c>
      <c r="L31" s="23">
        <f>IF(OR(A31="",J31=0),"",TEXT(MINIFS(Comps!$E$2:$E$1000,Comps!$A$2:$A$1000,A31,Comps!$C$2:$C$1000,"Sold",Comps!$H$2:$H$1000,"&lt;&gt;Loose"),"0")&amp;"-"&amp;TEXT(MAXIFS(Comps!$E$2:$E$1000,Comps!$A$2:$A$1000,A31,Comps!$C$2:$C$1000,"Sold",Comps!$H$2:$H$1000,"&lt;&gt;Loose"),"0"))</f>
        <v/>
      </c>
      <c r="M31" s="24">
        <f>IF(OR(F31="",H31=""),"",ROUND((F31+N(I31)+IF(N(I31)&gt;0,Settings!$B$14,0)+IFERROR(VLOOKUP(H31,Settings!$A$2:$C$10,3,FALSE),0)+Settings!$B$13)/(1-IFERROR(VLOOKUP(H31,Settings!$A$2:$C$10,2,FALSE),0)),2))</f>
        <v/>
      </c>
      <c r="N31" s="9" t="n"/>
      <c r="P31" s="22" t="n"/>
      <c r="Q31" s="22" t="n"/>
      <c r="R31" s="9" t="n"/>
      <c r="S31" s="9" t="n"/>
      <c r="T31" s="24">
        <f>IF(R31="","",ROUND(R31*IFERROR(VLOOKUP(H31,Settings!$A$2:$C$10,2,FALSE),0)+IFERROR(VLOOKUP(H31,Settings!$A$2:$C$10,3,FALSE),0),2))</f>
        <v/>
      </c>
      <c r="U31" s="24">
        <f>IF(R31="","",ROUND(R31-F31-N(S31)-IF(N(S31)&gt;0,Settings!$B$14,0)-T31,2))</f>
        <v/>
      </c>
      <c r="V31" s="23">
        <f>IF(OR(P31="",Q31=""),"",Q31-P31)</f>
        <v/>
      </c>
      <c r="W31" s="23">
        <f>IF(OR(P31="",O31&lt;&gt;"Listed"),"",TODAY()-P31)</f>
        <v/>
      </c>
    </row>
    <row r="32">
      <c r="E32" s="22" t="n"/>
      <c r="F32" s="9" t="n"/>
      <c r="I32" s="9" t="n"/>
      <c r="J32" s="23">
        <f>IF(A32="","",COUNTIFS(Comps!$A$2:$A$1000,A32,Comps!$C$2:$C$1000,"Sold",Comps!$H$2:$H$1000,"&lt;&gt;Loose"))</f>
        <v/>
      </c>
      <c r="K32" s="24">
        <f>IF(A32="","",IFERROR(AVERAGEIFS(Comps!$E$2:$E$1000,Comps!$A$2:$A$1000,A32,Comps!$C$2:$C$1000,"Sold",Comps!$H$2:$H$1000,"&lt;&gt;Loose"),""))</f>
        <v/>
      </c>
      <c r="L32" s="23">
        <f>IF(OR(A32="",J32=0),"",TEXT(MINIFS(Comps!$E$2:$E$1000,Comps!$A$2:$A$1000,A32,Comps!$C$2:$C$1000,"Sold",Comps!$H$2:$H$1000,"&lt;&gt;Loose"),"0")&amp;"-"&amp;TEXT(MAXIFS(Comps!$E$2:$E$1000,Comps!$A$2:$A$1000,A32,Comps!$C$2:$C$1000,"Sold",Comps!$H$2:$H$1000,"&lt;&gt;Loose"),"0"))</f>
        <v/>
      </c>
      <c r="M32" s="24">
        <f>IF(OR(F32="",H32=""),"",ROUND((F32+N(I32)+IF(N(I32)&gt;0,Settings!$B$14,0)+IFERROR(VLOOKUP(H32,Settings!$A$2:$C$10,3,FALSE),0)+Settings!$B$13)/(1-IFERROR(VLOOKUP(H32,Settings!$A$2:$C$10,2,FALSE),0)),2))</f>
        <v/>
      </c>
      <c r="N32" s="9" t="n"/>
      <c r="P32" s="22" t="n"/>
      <c r="Q32" s="22" t="n"/>
      <c r="R32" s="9" t="n"/>
      <c r="S32" s="9" t="n"/>
      <c r="T32" s="24">
        <f>IF(R32="","",ROUND(R32*IFERROR(VLOOKUP(H32,Settings!$A$2:$C$10,2,FALSE),0)+IFERROR(VLOOKUP(H32,Settings!$A$2:$C$10,3,FALSE),0),2))</f>
        <v/>
      </c>
      <c r="U32" s="24">
        <f>IF(R32="","",ROUND(R32-F32-N(S32)-IF(N(S32)&gt;0,Settings!$B$14,0)-T32,2))</f>
        <v/>
      </c>
      <c r="V32" s="23">
        <f>IF(OR(P32="",Q32=""),"",Q32-P32)</f>
        <v/>
      </c>
      <c r="W32" s="23">
        <f>IF(OR(P32="",O32&lt;&gt;"Listed"),"",TODAY()-P32)</f>
        <v/>
      </c>
    </row>
    <row r="33">
      <c r="E33" s="22" t="n"/>
      <c r="F33" s="9" t="n"/>
      <c r="I33" s="9" t="n"/>
      <c r="J33" s="23">
        <f>IF(A33="","",COUNTIFS(Comps!$A$2:$A$1000,A33,Comps!$C$2:$C$1000,"Sold",Comps!$H$2:$H$1000,"&lt;&gt;Loose"))</f>
        <v/>
      </c>
      <c r="K33" s="24">
        <f>IF(A33="","",IFERROR(AVERAGEIFS(Comps!$E$2:$E$1000,Comps!$A$2:$A$1000,A33,Comps!$C$2:$C$1000,"Sold",Comps!$H$2:$H$1000,"&lt;&gt;Loose"),""))</f>
        <v/>
      </c>
      <c r="L33" s="23">
        <f>IF(OR(A33="",J33=0),"",TEXT(MINIFS(Comps!$E$2:$E$1000,Comps!$A$2:$A$1000,A33,Comps!$C$2:$C$1000,"Sold",Comps!$H$2:$H$1000,"&lt;&gt;Loose"),"0")&amp;"-"&amp;TEXT(MAXIFS(Comps!$E$2:$E$1000,Comps!$A$2:$A$1000,A33,Comps!$C$2:$C$1000,"Sold",Comps!$H$2:$H$1000,"&lt;&gt;Loose"),"0"))</f>
        <v/>
      </c>
      <c r="M33" s="24">
        <f>IF(OR(F33="",H33=""),"",ROUND((F33+N(I33)+IF(N(I33)&gt;0,Settings!$B$14,0)+IFERROR(VLOOKUP(H33,Settings!$A$2:$C$10,3,FALSE),0)+Settings!$B$13)/(1-IFERROR(VLOOKUP(H33,Settings!$A$2:$C$10,2,FALSE),0)),2))</f>
        <v/>
      </c>
      <c r="N33" s="9" t="n"/>
      <c r="P33" s="22" t="n"/>
      <c r="Q33" s="22" t="n"/>
      <c r="R33" s="9" t="n"/>
      <c r="S33" s="9" t="n"/>
      <c r="T33" s="24">
        <f>IF(R33="","",ROUND(R33*IFERROR(VLOOKUP(H33,Settings!$A$2:$C$10,2,FALSE),0)+IFERROR(VLOOKUP(H33,Settings!$A$2:$C$10,3,FALSE),0),2))</f>
        <v/>
      </c>
      <c r="U33" s="24">
        <f>IF(R33="","",ROUND(R33-F33-N(S33)-IF(N(S33)&gt;0,Settings!$B$14,0)-T33,2))</f>
        <v/>
      </c>
      <c r="V33" s="23">
        <f>IF(OR(P33="",Q33=""),"",Q33-P33)</f>
        <v/>
      </c>
      <c r="W33" s="23">
        <f>IF(OR(P33="",O33&lt;&gt;"Listed"),"",TODAY()-P33)</f>
        <v/>
      </c>
    </row>
    <row r="34">
      <c r="E34" s="22" t="n"/>
      <c r="F34" s="9" t="n"/>
      <c r="I34" s="9" t="n"/>
      <c r="J34" s="23">
        <f>IF(A34="","",COUNTIFS(Comps!$A$2:$A$1000,A34,Comps!$C$2:$C$1000,"Sold",Comps!$H$2:$H$1000,"&lt;&gt;Loose"))</f>
        <v/>
      </c>
      <c r="K34" s="24">
        <f>IF(A34="","",IFERROR(AVERAGEIFS(Comps!$E$2:$E$1000,Comps!$A$2:$A$1000,A34,Comps!$C$2:$C$1000,"Sold",Comps!$H$2:$H$1000,"&lt;&gt;Loose"),""))</f>
        <v/>
      </c>
      <c r="L34" s="23">
        <f>IF(OR(A34="",J34=0),"",TEXT(MINIFS(Comps!$E$2:$E$1000,Comps!$A$2:$A$1000,A34,Comps!$C$2:$C$1000,"Sold",Comps!$H$2:$H$1000,"&lt;&gt;Loose"),"0")&amp;"-"&amp;TEXT(MAXIFS(Comps!$E$2:$E$1000,Comps!$A$2:$A$1000,A34,Comps!$C$2:$C$1000,"Sold",Comps!$H$2:$H$1000,"&lt;&gt;Loose"),"0"))</f>
        <v/>
      </c>
      <c r="M34" s="24">
        <f>IF(OR(F34="",H34=""),"",ROUND((F34+N(I34)+IF(N(I34)&gt;0,Settings!$B$14,0)+IFERROR(VLOOKUP(H34,Settings!$A$2:$C$10,3,FALSE),0)+Settings!$B$13)/(1-IFERROR(VLOOKUP(H34,Settings!$A$2:$C$10,2,FALSE),0)),2))</f>
        <v/>
      </c>
      <c r="N34" s="9" t="n"/>
      <c r="P34" s="22" t="n"/>
      <c r="Q34" s="22" t="n"/>
      <c r="R34" s="9" t="n"/>
      <c r="S34" s="9" t="n"/>
      <c r="T34" s="24">
        <f>IF(R34="","",ROUND(R34*IFERROR(VLOOKUP(H34,Settings!$A$2:$C$10,2,FALSE),0)+IFERROR(VLOOKUP(H34,Settings!$A$2:$C$10,3,FALSE),0),2))</f>
        <v/>
      </c>
      <c r="U34" s="24">
        <f>IF(R34="","",ROUND(R34-F34-N(S34)-IF(N(S34)&gt;0,Settings!$B$14,0)-T34,2))</f>
        <v/>
      </c>
      <c r="V34" s="23">
        <f>IF(OR(P34="",Q34=""),"",Q34-P34)</f>
        <v/>
      </c>
      <c r="W34" s="23">
        <f>IF(OR(P34="",O34&lt;&gt;"Listed"),"",TODAY()-P34)</f>
        <v/>
      </c>
    </row>
    <row r="35">
      <c r="E35" s="22" t="n"/>
      <c r="F35" s="9" t="n"/>
      <c r="I35" s="9" t="n"/>
      <c r="J35" s="23">
        <f>IF(A35="","",COUNTIFS(Comps!$A$2:$A$1000,A35,Comps!$C$2:$C$1000,"Sold",Comps!$H$2:$H$1000,"&lt;&gt;Loose"))</f>
        <v/>
      </c>
      <c r="K35" s="24">
        <f>IF(A35="","",IFERROR(AVERAGEIFS(Comps!$E$2:$E$1000,Comps!$A$2:$A$1000,A35,Comps!$C$2:$C$1000,"Sold",Comps!$H$2:$H$1000,"&lt;&gt;Loose"),""))</f>
        <v/>
      </c>
      <c r="L35" s="23">
        <f>IF(OR(A35="",J35=0),"",TEXT(MINIFS(Comps!$E$2:$E$1000,Comps!$A$2:$A$1000,A35,Comps!$C$2:$C$1000,"Sold",Comps!$H$2:$H$1000,"&lt;&gt;Loose"),"0")&amp;"-"&amp;TEXT(MAXIFS(Comps!$E$2:$E$1000,Comps!$A$2:$A$1000,A35,Comps!$C$2:$C$1000,"Sold",Comps!$H$2:$H$1000,"&lt;&gt;Loose"),"0"))</f>
        <v/>
      </c>
      <c r="M35" s="24">
        <f>IF(OR(F35="",H35=""),"",ROUND((F35+N(I35)+IF(N(I35)&gt;0,Settings!$B$14,0)+IFERROR(VLOOKUP(H35,Settings!$A$2:$C$10,3,FALSE),0)+Settings!$B$13)/(1-IFERROR(VLOOKUP(H35,Settings!$A$2:$C$10,2,FALSE),0)),2))</f>
        <v/>
      </c>
      <c r="N35" s="9" t="n"/>
      <c r="P35" s="22" t="n"/>
      <c r="Q35" s="22" t="n"/>
      <c r="R35" s="9" t="n"/>
      <c r="S35" s="9" t="n"/>
      <c r="T35" s="24">
        <f>IF(R35="","",ROUND(R35*IFERROR(VLOOKUP(H35,Settings!$A$2:$C$10,2,FALSE),0)+IFERROR(VLOOKUP(H35,Settings!$A$2:$C$10,3,FALSE),0),2))</f>
        <v/>
      </c>
      <c r="U35" s="24">
        <f>IF(R35="","",ROUND(R35-F35-N(S35)-IF(N(S35)&gt;0,Settings!$B$14,0)-T35,2))</f>
        <v/>
      </c>
      <c r="V35" s="23">
        <f>IF(OR(P35="",Q35=""),"",Q35-P35)</f>
        <v/>
      </c>
      <c r="W35" s="23">
        <f>IF(OR(P35="",O35&lt;&gt;"Listed"),"",TODAY()-P35)</f>
        <v/>
      </c>
    </row>
    <row r="36">
      <c r="E36" s="22" t="n"/>
      <c r="F36" s="9" t="n"/>
      <c r="I36" s="9" t="n"/>
      <c r="J36" s="23">
        <f>IF(A36="","",COUNTIFS(Comps!$A$2:$A$1000,A36,Comps!$C$2:$C$1000,"Sold",Comps!$H$2:$H$1000,"&lt;&gt;Loose"))</f>
        <v/>
      </c>
      <c r="K36" s="24">
        <f>IF(A36="","",IFERROR(AVERAGEIFS(Comps!$E$2:$E$1000,Comps!$A$2:$A$1000,A36,Comps!$C$2:$C$1000,"Sold",Comps!$H$2:$H$1000,"&lt;&gt;Loose"),""))</f>
        <v/>
      </c>
      <c r="L36" s="23">
        <f>IF(OR(A36="",J36=0),"",TEXT(MINIFS(Comps!$E$2:$E$1000,Comps!$A$2:$A$1000,A36,Comps!$C$2:$C$1000,"Sold",Comps!$H$2:$H$1000,"&lt;&gt;Loose"),"0")&amp;"-"&amp;TEXT(MAXIFS(Comps!$E$2:$E$1000,Comps!$A$2:$A$1000,A36,Comps!$C$2:$C$1000,"Sold",Comps!$H$2:$H$1000,"&lt;&gt;Loose"),"0"))</f>
        <v/>
      </c>
      <c r="M36" s="24">
        <f>IF(OR(F36="",H36=""),"",ROUND((F36+N(I36)+IF(N(I36)&gt;0,Settings!$B$14,0)+IFERROR(VLOOKUP(H36,Settings!$A$2:$C$10,3,FALSE),0)+Settings!$B$13)/(1-IFERROR(VLOOKUP(H36,Settings!$A$2:$C$10,2,FALSE),0)),2))</f>
        <v/>
      </c>
      <c r="N36" s="9" t="n"/>
      <c r="P36" s="22" t="n"/>
      <c r="Q36" s="22" t="n"/>
      <c r="R36" s="9" t="n"/>
      <c r="S36" s="9" t="n"/>
      <c r="T36" s="24">
        <f>IF(R36="","",ROUND(R36*IFERROR(VLOOKUP(H36,Settings!$A$2:$C$10,2,FALSE),0)+IFERROR(VLOOKUP(H36,Settings!$A$2:$C$10,3,FALSE),0),2))</f>
        <v/>
      </c>
      <c r="U36" s="24">
        <f>IF(R36="","",ROUND(R36-F36-N(S36)-IF(N(S36)&gt;0,Settings!$B$14,0)-T36,2))</f>
        <v/>
      </c>
      <c r="V36" s="23">
        <f>IF(OR(P36="",Q36=""),"",Q36-P36)</f>
        <v/>
      </c>
      <c r="W36" s="23">
        <f>IF(OR(P36="",O36&lt;&gt;"Listed"),"",TODAY()-P36)</f>
        <v/>
      </c>
    </row>
    <row r="37">
      <c r="E37" s="22" t="n"/>
      <c r="F37" s="9" t="n"/>
      <c r="I37" s="9" t="n"/>
      <c r="J37" s="23">
        <f>IF(A37="","",COUNTIFS(Comps!$A$2:$A$1000,A37,Comps!$C$2:$C$1000,"Sold",Comps!$H$2:$H$1000,"&lt;&gt;Loose"))</f>
        <v/>
      </c>
      <c r="K37" s="24">
        <f>IF(A37="","",IFERROR(AVERAGEIFS(Comps!$E$2:$E$1000,Comps!$A$2:$A$1000,A37,Comps!$C$2:$C$1000,"Sold",Comps!$H$2:$H$1000,"&lt;&gt;Loose"),""))</f>
        <v/>
      </c>
      <c r="L37" s="23">
        <f>IF(OR(A37="",J37=0),"",TEXT(MINIFS(Comps!$E$2:$E$1000,Comps!$A$2:$A$1000,A37,Comps!$C$2:$C$1000,"Sold",Comps!$H$2:$H$1000,"&lt;&gt;Loose"),"0")&amp;"-"&amp;TEXT(MAXIFS(Comps!$E$2:$E$1000,Comps!$A$2:$A$1000,A37,Comps!$C$2:$C$1000,"Sold",Comps!$H$2:$H$1000,"&lt;&gt;Loose"),"0"))</f>
        <v/>
      </c>
      <c r="M37" s="24">
        <f>IF(OR(F37="",H37=""),"",ROUND((F37+N(I37)+IF(N(I37)&gt;0,Settings!$B$14,0)+IFERROR(VLOOKUP(H37,Settings!$A$2:$C$10,3,FALSE),0)+Settings!$B$13)/(1-IFERROR(VLOOKUP(H37,Settings!$A$2:$C$10,2,FALSE),0)),2))</f>
        <v/>
      </c>
      <c r="N37" s="9" t="n"/>
      <c r="P37" s="22" t="n"/>
      <c r="Q37" s="22" t="n"/>
      <c r="R37" s="9" t="n"/>
      <c r="S37" s="9" t="n"/>
      <c r="T37" s="24">
        <f>IF(R37="","",ROUND(R37*IFERROR(VLOOKUP(H37,Settings!$A$2:$C$10,2,FALSE),0)+IFERROR(VLOOKUP(H37,Settings!$A$2:$C$10,3,FALSE),0),2))</f>
        <v/>
      </c>
      <c r="U37" s="24">
        <f>IF(R37="","",ROUND(R37-F37-N(S37)-IF(N(S37)&gt;0,Settings!$B$14,0)-T37,2))</f>
        <v/>
      </c>
      <c r="V37" s="23">
        <f>IF(OR(P37="",Q37=""),"",Q37-P37)</f>
        <v/>
      </c>
      <c r="W37" s="23">
        <f>IF(OR(P37="",O37&lt;&gt;"Listed"),"",TODAY()-P37)</f>
        <v/>
      </c>
    </row>
    <row r="38">
      <c r="E38" s="22" t="n"/>
      <c r="F38" s="9" t="n"/>
      <c r="I38" s="9" t="n"/>
      <c r="J38" s="23">
        <f>IF(A38="","",COUNTIFS(Comps!$A$2:$A$1000,A38,Comps!$C$2:$C$1000,"Sold",Comps!$H$2:$H$1000,"&lt;&gt;Loose"))</f>
        <v/>
      </c>
      <c r="K38" s="24">
        <f>IF(A38="","",IFERROR(AVERAGEIFS(Comps!$E$2:$E$1000,Comps!$A$2:$A$1000,A38,Comps!$C$2:$C$1000,"Sold",Comps!$H$2:$H$1000,"&lt;&gt;Loose"),""))</f>
        <v/>
      </c>
      <c r="L38" s="23">
        <f>IF(OR(A38="",J38=0),"",TEXT(MINIFS(Comps!$E$2:$E$1000,Comps!$A$2:$A$1000,A38,Comps!$C$2:$C$1000,"Sold",Comps!$H$2:$H$1000,"&lt;&gt;Loose"),"0")&amp;"-"&amp;TEXT(MAXIFS(Comps!$E$2:$E$1000,Comps!$A$2:$A$1000,A38,Comps!$C$2:$C$1000,"Sold",Comps!$H$2:$H$1000,"&lt;&gt;Loose"),"0"))</f>
        <v/>
      </c>
      <c r="M38" s="24">
        <f>IF(OR(F38="",H38=""),"",ROUND((F38+N(I38)+IF(N(I38)&gt;0,Settings!$B$14,0)+IFERROR(VLOOKUP(H38,Settings!$A$2:$C$10,3,FALSE),0)+Settings!$B$13)/(1-IFERROR(VLOOKUP(H38,Settings!$A$2:$C$10,2,FALSE),0)),2))</f>
        <v/>
      </c>
      <c r="N38" s="9" t="n"/>
      <c r="P38" s="22" t="n"/>
      <c r="Q38" s="22" t="n"/>
      <c r="R38" s="9" t="n"/>
      <c r="S38" s="9" t="n"/>
      <c r="T38" s="24">
        <f>IF(R38="","",ROUND(R38*IFERROR(VLOOKUP(H38,Settings!$A$2:$C$10,2,FALSE),0)+IFERROR(VLOOKUP(H38,Settings!$A$2:$C$10,3,FALSE),0),2))</f>
        <v/>
      </c>
      <c r="U38" s="24">
        <f>IF(R38="","",ROUND(R38-F38-N(S38)-IF(N(S38)&gt;0,Settings!$B$14,0)-T38,2))</f>
        <v/>
      </c>
      <c r="V38" s="23">
        <f>IF(OR(P38="",Q38=""),"",Q38-P38)</f>
        <v/>
      </c>
      <c r="W38" s="23">
        <f>IF(OR(P38="",O38&lt;&gt;"Listed"),"",TODAY()-P38)</f>
        <v/>
      </c>
    </row>
    <row r="39">
      <c r="E39" s="22" t="n"/>
      <c r="F39" s="9" t="n"/>
      <c r="I39" s="9" t="n"/>
      <c r="J39" s="23">
        <f>IF(A39="","",COUNTIFS(Comps!$A$2:$A$1000,A39,Comps!$C$2:$C$1000,"Sold",Comps!$H$2:$H$1000,"&lt;&gt;Loose"))</f>
        <v/>
      </c>
      <c r="K39" s="24">
        <f>IF(A39="","",IFERROR(AVERAGEIFS(Comps!$E$2:$E$1000,Comps!$A$2:$A$1000,A39,Comps!$C$2:$C$1000,"Sold",Comps!$H$2:$H$1000,"&lt;&gt;Loose"),""))</f>
        <v/>
      </c>
      <c r="L39" s="23">
        <f>IF(OR(A39="",J39=0),"",TEXT(MINIFS(Comps!$E$2:$E$1000,Comps!$A$2:$A$1000,A39,Comps!$C$2:$C$1000,"Sold",Comps!$H$2:$H$1000,"&lt;&gt;Loose"),"0")&amp;"-"&amp;TEXT(MAXIFS(Comps!$E$2:$E$1000,Comps!$A$2:$A$1000,A39,Comps!$C$2:$C$1000,"Sold",Comps!$H$2:$H$1000,"&lt;&gt;Loose"),"0"))</f>
        <v/>
      </c>
      <c r="M39" s="24">
        <f>IF(OR(F39="",H39=""),"",ROUND((F39+N(I39)+IF(N(I39)&gt;0,Settings!$B$14,0)+IFERROR(VLOOKUP(H39,Settings!$A$2:$C$10,3,FALSE),0)+Settings!$B$13)/(1-IFERROR(VLOOKUP(H39,Settings!$A$2:$C$10,2,FALSE),0)),2))</f>
        <v/>
      </c>
      <c r="N39" s="9" t="n"/>
      <c r="P39" s="22" t="n"/>
      <c r="Q39" s="22" t="n"/>
      <c r="R39" s="9" t="n"/>
      <c r="S39" s="9" t="n"/>
      <c r="T39" s="24">
        <f>IF(R39="","",ROUND(R39*IFERROR(VLOOKUP(H39,Settings!$A$2:$C$10,2,FALSE),0)+IFERROR(VLOOKUP(H39,Settings!$A$2:$C$10,3,FALSE),0),2))</f>
        <v/>
      </c>
      <c r="U39" s="24">
        <f>IF(R39="","",ROUND(R39-F39-N(S39)-IF(N(S39)&gt;0,Settings!$B$14,0)-T39,2))</f>
        <v/>
      </c>
      <c r="V39" s="23">
        <f>IF(OR(P39="",Q39=""),"",Q39-P39)</f>
        <v/>
      </c>
      <c r="W39" s="23">
        <f>IF(OR(P39="",O39&lt;&gt;"Listed"),"",TODAY()-P39)</f>
        <v/>
      </c>
    </row>
    <row r="40">
      <c r="E40" s="22" t="n"/>
      <c r="F40" s="9" t="n"/>
      <c r="I40" s="9" t="n"/>
      <c r="J40" s="23">
        <f>IF(A40="","",COUNTIFS(Comps!$A$2:$A$1000,A40,Comps!$C$2:$C$1000,"Sold",Comps!$H$2:$H$1000,"&lt;&gt;Loose"))</f>
        <v/>
      </c>
      <c r="K40" s="24">
        <f>IF(A40="","",IFERROR(AVERAGEIFS(Comps!$E$2:$E$1000,Comps!$A$2:$A$1000,A40,Comps!$C$2:$C$1000,"Sold",Comps!$H$2:$H$1000,"&lt;&gt;Loose"),""))</f>
        <v/>
      </c>
      <c r="L40" s="23">
        <f>IF(OR(A40="",J40=0),"",TEXT(MINIFS(Comps!$E$2:$E$1000,Comps!$A$2:$A$1000,A40,Comps!$C$2:$C$1000,"Sold",Comps!$H$2:$H$1000,"&lt;&gt;Loose"),"0")&amp;"-"&amp;TEXT(MAXIFS(Comps!$E$2:$E$1000,Comps!$A$2:$A$1000,A40,Comps!$C$2:$C$1000,"Sold",Comps!$H$2:$H$1000,"&lt;&gt;Loose"),"0"))</f>
        <v/>
      </c>
      <c r="M40" s="24">
        <f>IF(OR(F40="",H40=""),"",ROUND((F40+N(I40)+IF(N(I40)&gt;0,Settings!$B$14,0)+IFERROR(VLOOKUP(H40,Settings!$A$2:$C$10,3,FALSE),0)+Settings!$B$13)/(1-IFERROR(VLOOKUP(H40,Settings!$A$2:$C$10,2,FALSE),0)),2))</f>
        <v/>
      </c>
      <c r="N40" s="9" t="n"/>
      <c r="P40" s="22" t="n"/>
      <c r="Q40" s="22" t="n"/>
      <c r="R40" s="9" t="n"/>
      <c r="S40" s="9" t="n"/>
      <c r="T40" s="24">
        <f>IF(R40="","",ROUND(R40*IFERROR(VLOOKUP(H40,Settings!$A$2:$C$10,2,FALSE),0)+IFERROR(VLOOKUP(H40,Settings!$A$2:$C$10,3,FALSE),0),2))</f>
        <v/>
      </c>
      <c r="U40" s="24">
        <f>IF(R40="","",ROUND(R40-F40-N(S40)-IF(N(S40)&gt;0,Settings!$B$14,0)-T40,2))</f>
        <v/>
      </c>
      <c r="V40" s="23">
        <f>IF(OR(P40="",Q40=""),"",Q40-P40)</f>
        <v/>
      </c>
      <c r="W40" s="23">
        <f>IF(OR(P40="",O40&lt;&gt;"Listed"),"",TODAY()-P40)</f>
        <v/>
      </c>
    </row>
    <row r="41">
      <c r="E41" s="22" t="n"/>
      <c r="F41" s="9" t="n"/>
      <c r="I41" s="9" t="n"/>
      <c r="J41" s="23">
        <f>IF(A41="","",COUNTIFS(Comps!$A$2:$A$1000,A41,Comps!$C$2:$C$1000,"Sold",Comps!$H$2:$H$1000,"&lt;&gt;Loose"))</f>
        <v/>
      </c>
      <c r="K41" s="24">
        <f>IF(A41="","",IFERROR(AVERAGEIFS(Comps!$E$2:$E$1000,Comps!$A$2:$A$1000,A41,Comps!$C$2:$C$1000,"Sold",Comps!$H$2:$H$1000,"&lt;&gt;Loose"),""))</f>
        <v/>
      </c>
      <c r="L41" s="23">
        <f>IF(OR(A41="",J41=0),"",TEXT(MINIFS(Comps!$E$2:$E$1000,Comps!$A$2:$A$1000,A41,Comps!$C$2:$C$1000,"Sold",Comps!$H$2:$H$1000,"&lt;&gt;Loose"),"0")&amp;"-"&amp;TEXT(MAXIFS(Comps!$E$2:$E$1000,Comps!$A$2:$A$1000,A41,Comps!$C$2:$C$1000,"Sold",Comps!$H$2:$H$1000,"&lt;&gt;Loose"),"0"))</f>
        <v/>
      </c>
      <c r="M41" s="24">
        <f>IF(OR(F41="",H41=""),"",ROUND((F41+N(I41)+IF(N(I41)&gt;0,Settings!$B$14,0)+IFERROR(VLOOKUP(H41,Settings!$A$2:$C$10,3,FALSE),0)+Settings!$B$13)/(1-IFERROR(VLOOKUP(H41,Settings!$A$2:$C$10,2,FALSE),0)),2))</f>
        <v/>
      </c>
      <c r="N41" s="9" t="n"/>
      <c r="P41" s="22" t="n"/>
      <c r="Q41" s="22" t="n"/>
      <c r="R41" s="9" t="n"/>
      <c r="S41" s="9" t="n"/>
      <c r="T41" s="24">
        <f>IF(R41="","",ROUND(R41*IFERROR(VLOOKUP(H41,Settings!$A$2:$C$10,2,FALSE),0)+IFERROR(VLOOKUP(H41,Settings!$A$2:$C$10,3,FALSE),0),2))</f>
        <v/>
      </c>
      <c r="U41" s="24">
        <f>IF(R41="","",ROUND(R41-F41-N(S41)-IF(N(S41)&gt;0,Settings!$B$14,0)-T41,2))</f>
        <v/>
      </c>
      <c r="V41" s="23">
        <f>IF(OR(P41="",Q41=""),"",Q41-P41)</f>
        <v/>
      </c>
      <c r="W41" s="23">
        <f>IF(OR(P41="",O41&lt;&gt;"Listed"),"",TODAY()-P41)</f>
        <v/>
      </c>
    </row>
    <row r="42">
      <c r="E42" s="22" t="n"/>
      <c r="F42" s="9" t="n"/>
      <c r="I42" s="9" t="n"/>
      <c r="J42" s="23">
        <f>IF(A42="","",COUNTIFS(Comps!$A$2:$A$1000,A42,Comps!$C$2:$C$1000,"Sold",Comps!$H$2:$H$1000,"&lt;&gt;Loose"))</f>
        <v/>
      </c>
      <c r="K42" s="24">
        <f>IF(A42="","",IFERROR(AVERAGEIFS(Comps!$E$2:$E$1000,Comps!$A$2:$A$1000,A42,Comps!$C$2:$C$1000,"Sold",Comps!$H$2:$H$1000,"&lt;&gt;Loose"),""))</f>
        <v/>
      </c>
      <c r="L42" s="23">
        <f>IF(OR(A42="",J42=0),"",TEXT(MINIFS(Comps!$E$2:$E$1000,Comps!$A$2:$A$1000,A42,Comps!$C$2:$C$1000,"Sold",Comps!$H$2:$H$1000,"&lt;&gt;Loose"),"0")&amp;"-"&amp;TEXT(MAXIFS(Comps!$E$2:$E$1000,Comps!$A$2:$A$1000,A42,Comps!$C$2:$C$1000,"Sold",Comps!$H$2:$H$1000,"&lt;&gt;Loose"),"0"))</f>
        <v/>
      </c>
      <c r="M42" s="24">
        <f>IF(OR(F42="",H42=""),"",ROUND((F42+N(I42)+IF(N(I42)&gt;0,Settings!$B$14,0)+IFERROR(VLOOKUP(H42,Settings!$A$2:$C$10,3,FALSE),0)+Settings!$B$13)/(1-IFERROR(VLOOKUP(H42,Settings!$A$2:$C$10,2,FALSE),0)),2))</f>
        <v/>
      </c>
      <c r="N42" s="9" t="n"/>
      <c r="P42" s="22" t="n"/>
      <c r="Q42" s="22" t="n"/>
      <c r="R42" s="9" t="n"/>
      <c r="S42" s="9" t="n"/>
      <c r="T42" s="24">
        <f>IF(R42="","",ROUND(R42*IFERROR(VLOOKUP(H42,Settings!$A$2:$C$10,2,FALSE),0)+IFERROR(VLOOKUP(H42,Settings!$A$2:$C$10,3,FALSE),0),2))</f>
        <v/>
      </c>
      <c r="U42" s="24">
        <f>IF(R42="","",ROUND(R42-F42-N(S42)-IF(N(S42)&gt;0,Settings!$B$14,0)-T42,2))</f>
        <v/>
      </c>
      <c r="V42" s="23">
        <f>IF(OR(P42="",Q42=""),"",Q42-P42)</f>
        <v/>
      </c>
      <c r="W42" s="23">
        <f>IF(OR(P42="",O42&lt;&gt;"Listed"),"",TODAY()-P42)</f>
        <v/>
      </c>
    </row>
    <row r="43">
      <c r="E43" s="22" t="n"/>
      <c r="F43" s="9" t="n"/>
      <c r="I43" s="9" t="n"/>
      <c r="J43" s="23">
        <f>IF(A43="","",COUNTIFS(Comps!$A$2:$A$1000,A43,Comps!$C$2:$C$1000,"Sold",Comps!$H$2:$H$1000,"&lt;&gt;Loose"))</f>
        <v/>
      </c>
      <c r="K43" s="24">
        <f>IF(A43="","",IFERROR(AVERAGEIFS(Comps!$E$2:$E$1000,Comps!$A$2:$A$1000,A43,Comps!$C$2:$C$1000,"Sold",Comps!$H$2:$H$1000,"&lt;&gt;Loose"),""))</f>
        <v/>
      </c>
      <c r="L43" s="23">
        <f>IF(OR(A43="",J43=0),"",TEXT(MINIFS(Comps!$E$2:$E$1000,Comps!$A$2:$A$1000,A43,Comps!$C$2:$C$1000,"Sold",Comps!$H$2:$H$1000,"&lt;&gt;Loose"),"0")&amp;"-"&amp;TEXT(MAXIFS(Comps!$E$2:$E$1000,Comps!$A$2:$A$1000,A43,Comps!$C$2:$C$1000,"Sold",Comps!$H$2:$H$1000,"&lt;&gt;Loose"),"0"))</f>
        <v/>
      </c>
      <c r="M43" s="24">
        <f>IF(OR(F43="",H43=""),"",ROUND((F43+N(I43)+IF(N(I43)&gt;0,Settings!$B$14,0)+IFERROR(VLOOKUP(H43,Settings!$A$2:$C$10,3,FALSE),0)+Settings!$B$13)/(1-IFERROR(VLOOKUP(H43,Settings!$A$2:$C$10,2,FALSE),0)),2))</f>
        <v/>
      </c>
      <c r="N43" s="9" t="n"/>
      <c r="P43" s="22" t="n"/>
      <c r="Q43" s="22" t="n"/>
      <c r="R43" s="9" t="n"/>
      <c r="S43" s="9" t="n"/>
      <c r="T43" s="24">
        <f>IF(R43="","",ROUND(R43*IFERROR(VLOOKUP(H43,Settings!$A$2:$C$10,2,FALSE),0)+IFERROR(VLOOKUP(H43,Settings!$A$2:$C$10,3,FALSE),0),2))</f>
        <v/>
      </c>
      <c r="U43" s="24">
        <f>IF(R43="","",ROUND(R43-F43-N(S43)-IF(N(S43)&gt;0,Settings!$B$14,0)-T43,2))</f>
        <v/>
      </c>
      <c r="V43" s="23">
        <f>IF(OR(P43="",Q43=""),"",Q43-P43)</f>
        <v/>
      </c>
      <c r="W43" s="23">
        <f>IF(OR(P43="",O43&lt;&gt;"Listed"),"",TODAY()-P43)</f>
        <v/>
      </c>
    </row>
    <row r="44">
      <c r="E44" s="22" t="n"/>
      <c r="F44" s="9" t="n"/>
      <c r="I44" s="9" t="n"/>
      <c r="J44" s="23">
        <f>IF(A44="","",COUNTIFS(Comps!$A$2:$A$1000,A44,Comps!$C$2:$C$1000,"Sold",Comps!$H$2:$H$1000,"&lt;&gt;Loose"))</f>
        <v/>
      </c>
      <c r="K44" s="24">
        <f>IF(A44="","",IFERROR(AVERAGEIFS(Comps!$E$2:$E$1000,Comps!$A$2:$A$1000,A44,Comps!$C$2:$C$1000,"Sold",Comps!$H$2:$H$1000,"&lt;&gt;Loose"),""))</f>
        <v/>
      </c>
      <c r="L44" s="23">
        <f>IF(OR(A44="",J44=0),"",TEXT(MINIFS(Comps!$E$2:$E$1000,Comps!$A$2:$A$1000,A44,Comps!$C$2:$C$1000,"Sold",Comps!$H$2:$H$1000,"&lt;&gt;Loose"),"0")&amp;"-"&amp;TEXT(MAXIFS(Comps!$E$2:$E$1000,Comps!$A$2:$A$1000,A44,Comps!$C$2:$C$1000,"Sold",Comps!$H$2:$H$1000,"&lt;&gt;Loose"),"0"))</f>
        <v/>
      </c>
      <c r="M44" s="24">
        <f>IF(OR(F44="",H44=""),"",ROUND((F44+N(I44)+IF(N(I44)&gt;0,Settings!$B$14,0)+IFERROR(VLOOKUP(H44,Settings!$A$2:$C$10,3,FALSE),0)+Settings!$B$13)/(1-IFERROR(VLOOKUP(H44,Settings!$A$2:$C$10,2,FALSE),0)),2))</f>
        <v/>
      </c>
      <c r="N44" s="9" t="n"/>
      <c r="P44" s="22" t="n"/>
      <c r="Q44" s="22" t="n"/>
      <c r="R44" s="9" t="n"/>
      <c r="S44" s="9" t="n"/>
      <c r="T44" s="24">
        <f>IF(R44="","",ROUND(R44*IFERROR(VLOOKUP(H44,Settings!$A$2:$C$10,2,FALSE),0)+IFERROR(VLOOKUP(H44,Settings!$A$2:$C$10,3,FALSE),0),2))</f>
        <v/>
      </c>
      <c r="U44" s="24">
        <f>IF(R44="","",ROUND(R44-F44-N(S44)-IF(N(S44)&gt;0,Settings!$B$14,0)-T44,2))</f>
        <v/>
      </c>
      <c r="V44" s="23">
        <f>IF(OR(P44="",Q44=""),"",Q44-P44)</f>
        <v/>
      </c>
      <c r="W44" s="23">
        <f>IF(OR(P44="",O44&lt;&gt;"Listed"),"",TODAY()-P44)</f>
        <v/>
      </c>
    </row>
    <row r="45">
      <c r="E45" s="22" t="n"/>
      <c r="F45" s="9" t="n"/>
      <c r="I45" s="9" t="n"/>
      <c r="J45" s="23">
        <f>IF(A45="","",COUNTIFS(Comps!$A$2:$A$1000,A45,Comps!$C$2:$C$1000,"Sold",Comps!$H$2:$H$1000,"&lt;&gt;Loose"))</f>
        <v/>
      </c>
      <c r="K45" s="24">
        <f>IF(A45="","",IFERROR(AVERAGEIFS(Comps!$E$2:$E$1000,Comps!$A$2:$A$1000,A45,Comps!$C$2:$C$1000,"Sold",Comps!$H$2:$H$1000,"&lt;&gt;Loose"),""))</f>
        <v/>
      </c>
      <c r="L45" s="23">
        <f>IF(OR(A45="",J45=0),"",TEXT(MINIFS(Comps!$E$2:$E$1000,Comps!$A$2:$A$1000,A45,Comps!$C$2:$C$1000,"Sold",Comps!$H$2:$H$1000,"&lt;&gt;Loose"),"0")&amp;"-"&amp;TEXT(MAXIFS(Comps!$E$2:$E$1000,Comps!$A$2:$A$1000,A45,Comps!$C$2:$C$1000,"Sold",Comps!$H$2:$H$1000,"&lt;&gt;Loose"),"0"))</f>
        <v/>
      </c>
      <c r="M45" s="24">
        <f>IF(OR(F45="",H45=""),"",ROUND((F45+N(I45)+IF(N(I45)&gt;0,Settings!$B$14,0)+IFERROR(VLOOKUP(H45,Settings!$A$2:$C$10,3,FALSE),0)+Settings!$B$13)/(1-IFERROR(VLOOKUP(H45,Settings!$A$2:$C$10,2,FALSE),0)),2))</f>
        <v/>
      </c>
      <c r="N45" s="9" t="n"/>
      <c r="P45" s="22" t="n"/>
      <c r="Q45" s="22" t="n"/>
      <c r="R45" s="9" t="n"/>
      <c r="S45" s="9" t="n"/>
      <c r="T45" s="24">
        <f>IF(R45="","",ROUND(R45*IFERROR(VLOOKUP(H45,Settings!$A$2:$C$10,2,FALSE),0)+IFERROR(VLOOKUP(H45,Settings!$A$2:$C$10,3,FALSE),0),2))</f>
        <v/>
      </c>
      <c r="U45" s="24">
        <f>IF(R45="","",ROUND(R45-F45-N(S45)-IF(N(S45)&gt;0,Settings!$B$14,0)-T45,2))</f>
        <v/>
      </c>
      <c r="V45" s="23">
        <f>IF(OR(P45="",Q45=""),"",Q45-P45)</f>
        <v/>
      </c>
      <c r="W45" s="23">
        <f>IF(OR(P45="",O45&lt;&gt;"Listed"),"",TODAY()-P45)</f>
        <v/>
      </c>
    </row>
    <row r="46">
      <c r="E46" s="22" t="n"/>
      <c r="F46" s="9" t="n"/>
      <c r="I46" s="9" t="n"/>
      <c r="J46" s="23">
        <f>IF(A46="","",COUNTIFS(Comps!$A$2:$A$1000,A46,Comps!$C$2:$C$1000,"Sold",Comps!$H$2:$H$1000,"&lt;&gt;Loose"))</f>
        <v/>
      </c>
      <c r="K46" s="24">
        <f>IF(A46="","",IFERROR(AVERAGEIFS(Comps!$E$2:$E$1000,Comps!$A$2:$A$1000,A46,Comps!$C$2:$C$1000,"Sold",Comps!$H$2:$H$1000,"&lt;&gt;Loose"),""))</f>
        <v/>
      </c>
      <c r="L46" s="23">
        <f>IF(OR(A46="",J46=0),"",TEXT(MINIFS(Comps!$E$2:$E$1000,Comps!$A$2:$A$1000,A46,Comps!$C$2:$C$1000,"Sold",Comps!$H$2:$H$1000,"&lt;&gt;Loose"),"0")&amp;"-"&amp;TEXT(MAXIFS(Comps!$E$2:$E$1000,Comps!$A$2:$A$1000,A46,Comps!$C$2:$C$1000,"Sold",Comps!$H$2:$H$1000,"&lt;&gt;Loose"),"0"))</f>
        <v/>
      </c>
      <c r="M46" s="24">
        <f>IF(OR(F46="",H46=""),"",ROUND((F46+N(I46)+IF(N(I46)&gt;0,Settings!$B$14,0)+IFERROR(VLOOKUP(H46,Settings!$A$2:$C$10,3,FALSE),0)+Settings!$B$13)/(1-IFERROR(VLOOKUP(H46,Settings!$A$2:$C$10,2,FALSE),0)),2))</f>
        <v/>
      </c>
      <c r="N46" s="9" t="n"/>
      <c r="P46" s="22" t="n"/>
      <c r="Q46" s="22" t="n"/>
      <c r="R46" s="9" t="n"/>
      <c r="S46" s="9" t="n"/>
      <c r="T46" s="24">
        <f>IF(R46="","",ROUND(R46*IFERROR(VLOOKUP(H46,Settings!$A$2:$C$10,2,FALSE),0)+IFERROR(VLOOKUP(H46,Settings!$A$2:$C$10,3,FALSE),0),2))</f>
        <v/>
      </c>
      <c r="U46" s="24">
        <f>IF(R46="","",ROUND(R46-F46-N(S46)-IF(N(S46)&gt;0,Settings!$B$14,0)-T46,2))</f>
        <v/>
      </c>
      <c r="V46" s="23">
        <f>IF(OR(P46="",Q46=""),"",Q46-P46)</f>
        <v/>
      </c>
      <c r="W46" s="23">
        <f>IF(OR(P46="",O46&lt;&gt;"Listed"),"",TODAY()-P46)</f>
        <v/>
      </c>
    </row>
    <row r="47">
      <c r="E47" s="22" t="n"/>
      <c r="F47" s="9" t="n"/>
      <c r="I47" s="9" t="n"/>
      <c r="J47" s="23">
        <f>IF(A47="","",COUNTIFS(Comps!$A$2:$A$1000,A47,Comps!$C$2:$C$1000,"Sold",Comps!$H$2:$H$1000,"&lt;&gt;Loose"))</f>
        <v/>
      </c>
      <c r="K47" s="24">
        <f>IF(A47="","",IFERROR(AVERAGEIFS(Comps!$E$2:$E$1000,Comps!$A$2:$A$1000,A47,Comps!$C$2:$C$1000,"Sold",Comps!$H$2:$H$1000,"&lt;&gt;Loose"),""))</f>
        <v/>
      </c>
      <c r="L47" s="23">
        <f>IF(OR(A47="",J47=0),"",TEXT(MINIFS(Comps!$E$2:$E$1000,Comps!$A$2:$A$1000,A47,Comps!$C$2:$C$1000,"Sold",Comps!$H$2:$H$1000,"&lt;&gt;Loose"),"0")&amp;"-"&amp;TEXT(MAXIFS(Comps!$E$2:$E$1000,Comps!$A$2:$A$1000,A47,Comps!$C$2:$C$1000,"Sold",Comps!$H$2:$H$1000,"&lt;&gt;Loose"),"0"))</f>
        <v/>
      </c>
      <c r="M47" s="24">
        <f>IF(OR(F47="",H47=""),"",ROUND((F47+N(I47)+IF(N(I47)&gt;0,Settings!$B$14,0)+IFERROR(VLOOKUP(H47,Settings!$A$2:$C$10,3,FALSE),0)+Settings!$B$13)/(1-IFERROR(VLOOKUP(H47,Settings!$A$2:$C$10,2,FALSE),0)),2))</f>
        <v/>
      </c>
      <c r="N47" s="9" t="n"/>
      <c r="P47" s="22" t="n"/>
      <c r="Q47" s="22" t="n"/>
      <c r="R47" s="9" t="n"/>
      <c r="S47" s="9" t="n"/>
      <c r="T47" s="24">
        <f>IF(R47="","",ROUND(R47*IFERROR(VLOOKUP(H47,Settings!$A$2:$C$10,2,FALSE),0)+IFERROR(VLOOKUP(H47,Settings!$A$2:$C$10,3,FALSE),0),2))</f>
        <v/>
      </c>
      <c r="U47" s="24">
        <f>IF(R47="","",ROUND(R47-F47-N(S47)-IF(N(S47)&gt;0,Settings!$B$14,0)-T47,2))</f>
        <v/>
      </c>
      <c r="V47" s="23">
        <f>IF(OR(P47="",Q47=""),"",Q47-P47)</f>
        <v/>
      </c>
      <c r="W47" s="23">
        <f>IF(OR(P47="",O47&lt;&gt;"Listed"),"",TODAY()-P47)</f>
        <v/>
      </c>
    </row>
    <row r="48">
      <c r="E48" s="22" t="n"/>
      <c r="F48" s="9" t="n"/>
      <c r="I48" s="9" t="n"/>
      <c r="J48" s="23">
        <f>IF(A48="","",COUNTIFS(Comps!$A$2:$A$1000,A48,Comps!$C$2:$C$1000,"Sold",Comps!$H$2:$H$1000,"&lt;&gt;Loose"))</f>
        <v/>
      </c>
      <c r="K48" s="24">
        <f>IF(A48="","",IFERROR(AVERAGEIFS(Comps!$E$2:$E$1000,Comps!$A$2:$A$1000,A48,Comps!$C$2:$C$1000,"Sold",Comps!$H$2:$H$1000,"&lt;&gt;Loose"),""))</f>
        <v/>
      </c>
      <c r="L48" s="23">
        <f>IF(OR(A48="",J48=0),"",TEXT(MINIFS(Comps!$E$2:$E$1000,Comps!$A$2:$A$1000,A48,Comps!$C$2:$C$1000,"Sold",Comps!$H$2:$H$1000,"&lt;&gt;Loose"),"0")&amp;"-"&amp;TEXT(MAXIFS(Comps!$E$2:$E$1000,Comps!$A$2:$A$1000,A48,Comps!$C$2:$C$1000,"Sold",Comps!$H$2:$H$1000,"&lt;&gt;Loose"),"0"))</f>
        <v/>
      </c>
      <c r="M48" s="24">
        <f>IF(OR(F48="",H48=""),"",ROUND((F48+N(I48)+IF(N(I48)&gt;0,Settings!$B$14,0)+IFERROR(VLOOKUP(H48,Settings!$A$2:$C$10,3,FALSE),0)+Settings!$B$13)/(1-IFERROR(VLOOKUP(H48,Settings!$A$2:$C$10,2,FALSE),0)),2))</f>
        <v/>
      </c>
      <c r="N48" s="9" t="n"/>
      <c r="P48" s="22" t="n"/>
      <c r="Q48" s="22" t="n"/>
      <c r="R48" s="9" t="n"/>
      <c r="S48" s="9" t="n"/>
      <c r="T48" s="24">
        <f>IF(R48="","",ROUND(R48*IFERROR(VLOOKUP(H48,Settings!$A$2:$C$10,2,FALSE),0)+IFERROR(VLOOKUP(H48,Settings!$A$2:$C$10,3,FALSE),0),2))</f>
        <v/>
      </c>
      <c r="U48" s="24">
        <f>IF(R48="","",ROUND(R48-F48-N(S48)-IF(N(S48)&gt;0,Settings!$B$14,0)-T48,2))</f>
        <v/>
      </c>
      <c r="V48" s="23">
        <f>IF(OR(P48="",Q48=""),"",Q48-P48)</f>
        <v/>
      </c>
      <c r="W48" s="23">
        <f>IF(OR(P48="",O48&lt;&gt;"Listed"),"",TODAY()-P48)</f>
        <v/>
      </c>
    </row>
    <row r="49">
      <c r="E49" s="22" t="n"/>
      <c r="F49" s="9" t="n"/>
      <c r="I49" s="9" t="n"/>
      <c r="J49" s="23">
        <f>IF(A49="","",COUNTIFS(Comps!$A$2:$A$1000,A49,Comps!$C$2:$C$1000,"Sold",Comps!$H$2:$H$1000,"&lt;&gt;Loose"))</f>
        <v/>
      </c>
      <c r="K49" s="24">
        <f>IF(A49="","",IFERROR(AVERAGEIFS(Comps!$E$2:$E$1000,Comps!$A$2:$A$1000,A49,Comps!$C$2:$C$1000,"Sold",Comps!$H$2:$H$1000,"&lt;&gt;Loose"),""))</f>
        <v/>
      </c>
      <c r="L49" s="23">
        <f>IF(OR(A49="",J49=0),"",TEXT(MINIFS(Comps!$E$2:$E$1000,Comps!$A$2:$A$1000,A49,Comps!$C$2:$C$1000,"Sold",Comps!$H$2:$H$1000,"&lt;&gt;Loose"),"0")&amp;"-"&amp;TEXT(MAXIFS(Comps!$E$2:$E$1000,Comps!$A$2:$A$1000,A49,Comps!$C$2:$C$1000,"Sold",Comps!$H$2:$H$1000,"&lt;&gt;Loose"),"0"))</f>
        <v/>
      </c>
      <c r="M49" s="24">
        <f>IF(OR(F49="",H49=""),"",ROUND((F49+N(I49)+IF(N(I49)&gt;0,Settings!$B$14,0)+IFERROR(VLOOKUP(H49,Settings!$A$2:$C$10,3,FALSE),0)+Settings!$B$13)/(1-IFERROR(VLOOKUP(H49,Settings!$A$2:$C$10,2,FALSE),0)),2))</f>
        <v/>
      </c>
      <c r="N49" s="9" t="n"/>
      <c r="P49" s="22" t="n"/>
      <c r="Q49" s="22" t="n"/>
      <c r="R49" s="9" t="n"/>
      <c r="S49" s="9" t="n"/>
      <c r="T49" s="24">
        <f>IF(R49="","",ROUND(R49*IFERROR(VLOOKUP(H49,Settings!$A$2:$C$10,2,FALSE),0)+IFERROR(VLOOKUP(H49,Settings!$A$2:$C$10,3,FALSE),0),2))</f>
        <v/>
      </c>
      <c r="U49" s="24">
        <f>IF(R49="","",ROUND(R49-F49-N(S49)-IF(N(S49)&gt;0,Settings!$B$14,0)-T49,2))</f>
        <v/>
      </c>
      <c r="V49" s="23">
        <f>IF(OR(P49="",Q49=""),"",Q49-P49)</f>
        <v/>
      </c>
      <c r="W49" s="23">
        <f>IF(OR(P49="",O49&lt;&gt;"Listed"),"",TODAY()-P49)</f>
        <v/>
      </c>
    </row>
    <row r="50">
      <c r="E50" s="22" t="n"/>
      <c r="F50" s="9" t="n"/>
      <c r="I50" s="9" t="n"/>
      <c r="J50" s="23">
        <f>IF(A50="","",COUNTIFS(Comps!$A$2:$A$1000,A50,Comps!$C$2:$C$1000,"Sold",Comps!$H$2:$H$1000,"&lt;&gt;Loose"))</f>
        <v/>
      </c>
      <c r="K50" s="24">
        <f>IF(A50="","",IFERROR(AVERAGEIFS(Comps!$E$2:$E$1000,Comps!$A$2:$A$1000,A50,Comps!$C$2:$C$1000,"Sold",Comps!$H$2:$H$1000,"&lt;&gt;Loose"),""))</f>
        <v/>
      </c>
      <c r="L50" s="23">
        <f>IF(OR(A50="",J50=0),"",TEXT(MINIFS(Comps!$E$2:$E$1000,Comps!$A$2:$A$1000,A50,Comps!$C$2:$C$1000,"Sold",Comps!$H$2:$H$1000,"&lt;&gt;Loose"),"0")&amp;"-"&amp;TEXT(MAXIFS(Comps!$E$2:$E$1000,Comps!$A$2:$A$1000,A50,Comps!$C$2:$C$1000,"Sold",Comps!$H$2:$H$1000,"&lt;&gt;Loose"),"0"))</f>
        <v/>
      </c>
      <c r="M50" s="24">
        <f>IF(OR(F50="",H50=""),"",ROUND((F50+N(I50)+IF(N(I50)&gt;0,Settings!$B$14,0)+IFERROR(VLOOKUP(H50,Settings!$A$2:$C$10,3,FALSE),0)+Settings!$B$13)/(1-IFERROR(VLOOKUP(H50,Settings!$A$2:$C$10,2,FALSE),0)),2))</f>
        <v/>
      </c>
      <c r="N50" s="9" t="n"/>
      <c r="P50" s="22" t="n"/>
      <c r="Q50" s="22" t="n"/>
      <c r="R50" s="9" t="n"/>
      <c r="S50" s="9" t="n"/>
      <c r="T50" s="24">
        <f>IF(R50="","",ROUND(R50*IFERROR(VLOOKUP(H50,Settings!$A$2:$C$10,2,FALSE),0)+IFERROR(VLOOKUP(H50,Settings!$A$2:$C$10,3,FALSE),0),2))</f>
        <v/>
      </c>
      <c r="U50" s="24">
        <f>IF(R50="","",ROUND(R50-F50-N(S50)-IF(N(S50)&gt;0,Settings!$B$14,0)-T50,2))</f>
        <v/>
      </c>
      <c r="V50" s="23">
        <f>IF(OR(P50="",Q50=""),"",Q50-P50)</f>
        <v/>
      </c>
      <c r="W50" s="23">
        <f>IF(OR(P50="",O50&lt;&gt;"Listed"),"",TODAY()-P50)</f>
        <v/>
      </c>
    </row>
    <row r="51">
      <c r="E51" s="22" t="n"/>
      <c r="F51" s="9" t="n"/>
      <c r="I51" s="9" t="n"/>
      <c r="J51" s="23">
        <f>IF(A51="","",COUNTIFS(Comps!$A$2:$A$1000,A51,Comps!$C$2:$C$1000,"Sold",Comps!$H$2:$H$1000,"&lt;&gt;Loose"))</f>
        <v/>
      </c>
      <c r="K51" s="24">
        <f>IF(A51="","",IFERROR(AVERAGEIFS(Comps!$E$2:$E$1000,Comps!$A$2:$A$1000,A51,Comps!$C$2:$C$1000,"Sold",Comps!$H$2:$H$1000,"&lt;&gt;Loose"),""))</f>
        <v/>
      </c>
      <c r="L51" s="23">
        <f>IF(OR(A51="",J51=0),"",TEXT(MINIFS(Comps!$E$2:$E$1000,Comps!$A$2:$A$1000,A51,Comps!$C$2:$C$1000,"Sold",Comps!$H$2:$H$1000,"&lt;&gt;Loose"),"0")&amp;"-"&amp;TEXT(MAXIFS(Comps!$E$2:$E$1000,Comps!$A$2:$A$1000,A51,Comps!$C$2:$C$1000,"Sold",Comps!$H$2:$H$1000,"&lt;&gt;Loose"),"0"))</f>
        <v/>
      </c>
      <c r="M51" s="24">
        <f>IF(OR(F51="",H51=""),"",ROUND((F51+N(I51)+IF(N(I51)&gt;0,Settings!$B$14,0)+IFERROR(VLOOKUP(H51,Settings!$A$2:$C$10,3,FALSE),0)+Settings!$B$13)/(1-IFERROR(VLOOKUP(H51,Settings!$A$2:$C$10,2,FALSE),0)),2))</f>
        <v/>
      </c>
      <c r="N51" s="9" t="n"/>
      <c r="P51" s="22" t="n"/>
      <c r="Q51" s="22" t="n"/>
      <c r="R51" s="9" t="n"/>
      <c r="S51" s="9" t="n"/>
      <c r="T51" s="24">
        <f>IF(R51="","",ROUND(R51*IFERROR(VLOOKUP(H51,Settings!$A$2:$C$10,2,FALSE),0)+IFERROR(VLOOKUP(H51,Settings!$A$2:$C$10,3,FALSE),0),2))</f>
        <v/>
      </c>
      <c r="U51" s="24">
        <f>IF(R51="","",ROUND(R51-F51-N(S51)-IF(N(S51)&gt;0,Settings!$B$14,0)-T51,2))</f>
        <v/>
      </c>
      <c r="V51" s="23">
        <f>IF(OR(P51="",Q51=""),"",Q51-P51)</f>
        <v/>
      </c>
      <c r="W51" s="23">
        <f>IF(OR(P51="",O51&lt;&gt;"Listed"),"",TODAY()-P51)</f>
        <v/>
      </c>
    </row>
    <row r="52">
      <c r="E52" s="22" t="n"/>
      <c r="F52" s="9" t="n"/>
      <c r="I52" s="9" t="n"/>
      <c r="J52" s="23">
        <f>IF(A52="","",COUNTIFS(Comps!$A$2:$A$1000,A52,Comps!$C$2:$C$1000,"Sold",Comps!$H$2:$H$1000,"&lt;&gt;Loose"))</f>
        <v/>
      </c>
      <c r="K52" s="24">
        <f>IF(A52="","",IFERROR(AVERAGEIFS(Comps!$E$2:$E$1000,Comps!$A$2:$A$1000,A52,Comps!$C$2:$C$1000,"Sold",Comps!$H$2:$H$1000,"&lt;&gt;Loose"),""))</f>
        <v/>
      </c>
      <c r="L52" s="23">
        <f>IF(OR(A52="",J52=0),"",TEXT(MINIFS(Comps!$E$2:$E$1000,Comps!$A$2:$A$1000,A52,Comps!$C$2:$C$1000,"Sold",Comps!$H$2:$H$1000,"&lt;&gt;Loose"),"0")&amp;"-"&amp;TEXT(MAXIFS(Comps!$E$2:$E$1000,Comps!$A$2:$A$1000,A52,Comps!$C$2:$C$1000,"Sold",Comps!$H$2:$H$1000,"&lt;&gt;Loose"),"0"))</f>
        <v/>
      </c>
      <c r="M52" s="24">
        <f>IF(OR(F52="",H52=""),"",ROUND((F52+N(I52)+IF(N(I52)&gt;0,Settings!$B$14,0)+IFERROR(VLOOKUP(H52,Settings!$A$2:$C$10,3,FALSE),0)+Settings!$B$13)/(1-IFERROR(VLOOKUP(H52,Settings!$A$2:$C$10,2,FALSE),0)),2))</f>
        <v/>
      </c>
      <c r="N52" s="9" t="n"/>
      <c r="P52" s="22" t="n"/>
      <c r="Q52" s="22" t="n"/>
      <c r="R52" s="9" t="n"/>
      <c r="S52" s="9" t="n"/>
      <c r="T52" s="24">
        <f>IF(R52="","",ROUND(R52*IFERROR(VLOOKUP(H52,Settings!$A$2:$C$10,2,FALSE),0)+IFERROR(VLOOKUP(H52,Settings!$A$2:$C$10,3,FALSE),0),2))</f>
        <v/>
      </c>
      <c r="U52" s="24">
        <f>IF(R52="","",ROUND(R52-F52-N(S52)-IF(N(S52)&gt;0,Settings!$B$14,0)-T52,2))</f>
        <v/>
      </c>
      <c r="V52" s="23">
        <f>IF(OR(P52="",Q52=""),"",Q52-P52)</f>
        <v/>
      </c>
      <c r="W52" s="23">
        <f>IF(OR(P52="",O52&lt;&gt;"Listed"),"",TODAY()-P52)</f>
        <v/>
      </c>
    </row>
    <row r="53">
      <c r="E53" s="22" t="n"/>
      <c r="F53" s="9" t="n"/>
      <c r="I53" s="9" t="n"/>
      <c r="J53" s="23">
        <f>IF(A53="","",COUNTIFS(Comps!$A$2:$A$1000,A53,Comps!$C$2:$C$1000,"Sold",Comps!$H$2:$H$1000,"&lt;&gt;Loose"))</f>
        <v/>
      </c>
      <c r="K53" s="24">
        <f>IF(A53="","",IFERROR(AVERAGEIFS(Comps!$E$2:$E$1000,Comps!$A$2:$A$1000,A53,Comps!$C$2:$C$1000,"Sold",Comps!$H$2:$H$1000,"&lt;&gt;Loose"),""))</f>
        <v/>
      </c>
      <c r="L53" s="23">
        <f>IF(OR(A53="",J53=0),"",TEXT(MINIFS(Comps!$E$2:$E$1000,Comps!$A$2:$A$1000,A53,Comps!$C$2:$C$1000,"Sold",Comps!$H$2:$H$1000,"&lt;&gt;Loose"),"0")&amp;"-"&amp;TEXT(MAXIFS(Comps!$E$2:$E$1000,Comps!$A$2:$A$1000,A53,Comps!$C$2:$C$1000,"Sold",Comps!$H$2:$H$1000,"&lt;&gt;Loose"),"0"))</f>
        <v/>
      </c>
      <c r="M53" s="24">
        <f>IF(OR(F53="",H53=""),"",ROUND((F53+N(I53)+IF(N(I53)&gt;0,Settings!$B$14,0)+IFERROR(VLOOKUP(H53,Settings!$A$2:$C$10,3,FALSE),0)+Settings!$B$13)/(1-IFERROR(VLOOKUP(H53,Settings!$A$2:$C$10,2,FALSE),0)),2))</f>
        <v/>
      </c>
      <c r="N53" s="9" t="n"/>
      <c r="P53" s="22" t="n"/>
      <c r="Q53" s="22" t="n"/>
      <c r="R53" s="9" t="n"/>
      <c r="S53" s="9" t="n"/>
      <c r="T53" s="24">
        <f>IF(R53="","",ROUND(R53*IFERROR(VLOOKUP(H53,Settings!$A$2:$C$10,2,FALSE),0)+IFERROR(VLOOKUP(H53,Settings!$A$2:$C$10,3,FALSE),0),2))</f>
        <v/>
      </c>
      <c r="U53" s="24">
        <f>IF(R53="","",ROUND(R53-F53-N(S53)-IF(N(S53)&gt;0,Settings!$B$14,0)-T53,2))</f>
        <v/>
      </c>
      <c r="V53" s="23">
        <f>IF(OR(P53="",Q53=""),"",Q53-P53)</f>
        <v/>
      </c>
      <c r="W53" s="23">
        <f>IF(OR(P53="",O53&lt;&gt;"Listed"),"",TODAY()-P53)</f>
        <v/>
      </c>
    </row>
    <row r="54">
      <c r="E54" s="22" t="n"/>
      <c r="F54" s="9" t="n"/>
      <c r="I54" s="9" t="n"/>
      <c r="J54" s="23">
        <f>IF(A54="","",COUNTIFS(Comps!$A$2:$A$1000,A54,Comps!$C$2:$C$1000,"Sold",Comps!$H$2:$H$1000,"&lt;&gt;Loose"))</f>
        <v/>
      </c>
      <c r="K54" s="24">
        <f>IF(A54="","",IFERROR(AVERAGEIFS(Comps!$E$2:$E$1000,Comps!$A$2:$A$1000,A54,Comps!$C$2:$C$1000,"Sold",Comps!$H$2:$H$1000,"&lt;&gt;Loose"),""))</f>
        <v/>
      </c>
      <c r="L54" s="23">
        <f>IF(OR(A54="",J54=0),"",TEXT(MINIFS(Comps!$E$2:$E$1000,Comps!$A$2:$A$1000,A54,Comps!$C$2:$C$1000,"Sold",Comps!$H$2:$H$1000,"&lt;&gt;Loose"),"0")&amp;"-"&amp;TEXT(MAXIFS(Comps!$E$2:$E$1000,Comps!$A$2:$A$1000,A54,Comps!$C$2:$C$1000,"Sold",Comps!$H$2:$H$1000,"&lt;&gt;Loose"),"0"))</f>
        <v/>
      </c>
      <c r="M54" s="24">
        <f>IF(OR(F54="",H54=""),"",ROUND((F54+N(I54)+IF(N(I54)&gt;0,Settings!$B$14,0)+IFERROR(VLOOKUP(H54,Settings!$A$2:$C$10,3,FALSE),0)+Settings!$B$13)/(1-IFERROR(VLOOKUP(H54,Settings!$A$2:$C$10,2,FALSE),0)),2))</f>
        <v/>
      </c>
      <c r="N54" s="9" t="n"/>
      <c r="P54" s="22" t="n"/>
      <c r="Q54" s="22" t="n"/>
      <c r="R54" s="9" t="n"/>
      <c r="S54" s="9" t="n"/>
      <c r="T54" s="24">
        <f>IF(R54="","",ROUND(R54*IFERROR(VLOOKUP(H54,Settings!$A$2:$C$10,2,FALSE),0)+IFERROR(VLOOKUP(H54,Settings!$A$2:$C$10,3,FALSE),0),2))</f>
        <v/>
      </c>
      <c r="U54" s="24">
        <f>IF(R54="","",ROUND(R54-F54-N(S54)-IF(N(S54)&gt;0,Settings!$B$14,0)-T54,2))</f>
        <v/>
      </c>
      <c r="V54" s="23">
        <f>IF(OR(P54="",Q54=""),"",Q54-P54)</f>
        <v/>
      </c>
      <c r="W54" s="23">
        <f>IF(OR(P54="",O54&lt;&gt;"Listed"),"",TODAY()-P54)</f>
        <v/>
      </c>
    </row>
    <row r="55">
      <c r="E55" s="22" t="n"/>
      <c r="F55" s="9" t="n"/>
      <c r="I55" s="9" t="n"/>
      <c r="J55" s="23">
        <f>IF(A55="","",COUNTIFS(Comps!$A$2:$A$1000,A55,Comps!$C$2:$C$1000,"Sold",Comps!$H$2:$H$1000,"&lt;&gt;Loose"))</f>
        <v/>
      </c>
      <c r="K55" s="24">
        <f>IF(A55="","",IFERROR(AVERAGEIFS(Comps!$E$2:$E$1000,Comps!$A$2:$A$1000,A55,Comps!$C$2:$C$1000,"Sold",Comps!$H$2:$H$1000,"&lt;&gt;Loose"),""))</f>
        <v/>
      </c>
      <c r="L55" s="23">
        <f>IF(OR(A55="",J55=0),"",TEXT(MINIFS(Comps!$E$2:$E$1000,Comps!$A$2:$A$1000,A55,Comps!$C$2:$C$1000,"Sold",Comps!$H$2:$H$1000,"&lt;&gt;Loose"),"0")&amp;"-"&amp;TEXT(MAXIFS(Comps!$E$2:$E$1000,Comps!$A$2:$A$1000,A55,Comps!$C$2:$C$1000,"Sold",Comps!$H$2:$H$1000,"&lt;&gt;Loose"),"0"))</f>
        <v/>
      </c>
      <c r="M55" s="24">
        <f>IF(OR(F55="",H55=""),"",ROUND((F55+N(I55)+IF(N(I55)&gt;0,Settings!$B$14,0)+IFERROR(VLOOKUP(H55,Settings!$A$2:$C$10,3,FALSE),0)+Settings!$B$13)/(1-IFERROR(VLOOKUP(H55,Settings!$A$2:$C$10,2,FALSE),0)),2))</f>
        <v/>
      </c>
      <c r="N55" s="9" t="n"/>
      <c r="P55" s="22" t="n"/>
      <c r="Q55" s="22" t="n"/>
      <c r="R55" s="9" t="n"/>
      <c r="S55" s="9" t="n"/>
      <c r="T55" s="24">
        <f>IF(R55="","",ROUND(R55*IFERROR(VLOOKUP(H55,Settings!$A$2:$C$10,2,FALSE),0)+IFERROR(VLOOKUP(H55,Settings!$A$2:$C$10,3,FALSE),0),2))</f>
        <v/>
      </c>
      <c r="U55" s="24">
        <f>IF(R55="","",ROUND(R55-F55-N(S55)-IF(N(S55)&gt;0,Settings!$B$14,0)-T55,2))</f>
        <v/>
      </c>
      <c r="V55" s="23">
        <f>IF(OR(P55="",Q55=""),"",Q55-P55)</f>
        <v/>
      </c>
      <c r="W55" s="23">
        <f>IF(OR(P55="",O55&lt;&gt;"Listed"),"",TODAY()-P55)</f>
        <v/>
      </c>
    </row>
    <row r="56">
      <c r="E56" s="22" t="n"/>
      <c r="F56" s="9" t="n"/>
      <c r="I56" s="9" t="n"/>
      <c r="J56" s="23">
        <f>IF(A56="","",COUNTIFS(Comps!$A$2:$A$1000,A56,Comps!$C$2:$C$1000,"Sold",Comps!$H$2:$H$1000,"&lt;&gt;Loose"))</f>
        <v/>
      </c>
      <c r="K56" s="24">
        <f>IF(A56="","",IFERROR(AVERAGEIFS(Comps!$E$2:$E$1000,Comps!$A$2:$A$1000,A56,Comps!$C$2:$C$1000,"Sold",Comps!$H$2:$H$1000,"&lt;&gt;Loose"),""))</f>
        <v/>
      </c>
      <c r="L56" s="23">
        <f>IF(OR(A56="",J56=0),"",TEXT(MINIFS(Comps!$E$2:$E$1000,Comps!$A$2:$A$1000,A56,Comps!$C$2:$C$1000,"Sold",Comps!$H$2:$H$1000,"&lt;&gt;Loose"),"0")&amp;"-"&amp;TEXT(MAXIFS(Comps!$E$2:$E$1000,Comps!$A$2:$A$1000,A56,Comps!$C$2:$C$1000,"Sold",Comps!$H$2:$H$1000,"&lt;&gt;Loose"),"0"))</f>
        <v/>
      </c>
      <c r="M56" s="24">
        <f>IF(OR(F56="",H56=""),"",ROUND((F56+N(I56)+IF(N(I56)&gt;0,Settings!$B$14,0)+IFERROR(VLOOKUP(H56,Settings!$A$2:$C$10,3,FALSE),0)+Settings!$B$13)/(1-IFERROR(VLOOKUP(H56,Settings!$A$2:$C$10,2,FALSE),0)),2))</f>
        <v/>
      </c>
      <c r="N56" s="9" t="n"/>
      <c r="P56" s="22" t="n"/>
      <c r="Q56" s="22" t="n"/>
      <c r="R56" s="9" t="n"/>
      <c r="S56" s="9" t="n"/>
      <c r="T56" s="24">
        <f>IF(R56="","",ROUND(R56*IFERROR(VLOOKUP(H56,Settings!$A$2:$C$10,2,FALSE),0)+IFERROR(VLOOKUP(H56,Settings!$A$2:$C$10,3,FALSE),0),2))</f>
        <v/>
      </c>
      <c r="U56" s="24">
        <f>IF(R56="","",ROUND(R56-F56-N(S56)-IF(N(S56)&gt;0,Settings!$B$14,0)-T56,2))</f>
        <v/>
      </c>
      <c r="V56" s="23">
        <f>IF(OR(P56="",Q56=""),"",Q56-P56)</f>
        <v/>
      </c>
      <c r="W56" s="23">
        <f>IF(OR(P56="",O56&lt;&gt;"Listed"),"",TODAY()-P56)</f>
        <v/>
      </c>
    </row>
    <row r="57">
      <c r="E57" s="22" t="n"/>
      <c r="F57" s="9" t="n"/>
      <c r="I57" s="9" t="n"/>
      <c r="J57" s="23">
        <f>IF(A57="","",COUNTIFS(Comps!$A$2:$A$1000,A57,Comps!$C$2:$C$1000,"Sold",Comps!$H$2:$H$1000,"&lt;&gt;Loose"))</f>
        <v/>
      </c>
      <c r="K57" s="24">
        <f>IF(A57="","",IFERROR(AVERAGEIFS(Comps!$E$2:$E$1000,Comps!$A$2:$A$1000,A57,Comps!$C$2:$C$1000,"Sold",Comps!$H$2:$H$1000,"&lt;&gt;Loose"),""))</f>
        <v/>
      </c>
      <c r="L57" s="23">
        <f>IF(OR(A57="",J57=0),"",TEXT(MINIFS(Comps!$E$2:$E$1000,Comps!$A$2:$A$1000,A57,Comps!$C$2:$C$1000,"Sold",Comps!$H$2:$H$1000,"&lt;&gt;Loose"),"0")&amp;"-"&amp;TEXT(MAXIFS(Comps!$E$2:$E$1000,Comps!$A$2:$A$1000,A57,Comps!$C$2:$C$1000,"Sold",Comps!$H$2:$H$1000,"&lt;&gt;Loose"),"0"))</f>
        <v/>
      </c>
      <c r="M57" s="24">
        <f>IF(OR(F57="",H57=""),"",ROUND((F57+N(I57)+IF(N(I57)&gt;0,Settings!$B$14,0)+IFERROR(VLOOKUP(H57,Settings!$A$2:$C$10,3,FALSE),0)+Settings!$B$13)/(1-IFERROR(VLOOKUP(H57,Settings!$A$2:$C$10,2,FALSE),0)),2))</f>
        <v/>
      </c>
      <c r="N57" s="9" t="n"/>
      <c r="P57" s="22" t="n"/>
      <c r="Q57" s="22" t="n"/>
      <c r="R57" s="9" t="n"/>
      <c r="S57" s="9" t="n"/>
      <c r="T57" s="24">
        <f>IF(R57="","",ROUND(R57*IFERROR(VLOOKUP(H57,Settings!$A$2:$C$10,2,FALSE),0)+IFERROR(VLOOKUP(H57,Settings!$A$2:$C$10,3,FALSE),0),2))</f>
        <v/>
      </c>
      <c r="U57" s="24">
        <f>IF(R57="","",ROUND(R57-F57-N(S57)-IF(N(S57)&gt;0,Settings!$B$14,0)-T57,2))</f>
        <v/>
      </c>
      <c r="V57" s="23">
        <f>IF(OR(P57="",Q57=""),"",Q57-P57)</f>
        <v/>
      </c>
      <c r="W57" s="23">
        <f>IF(OR(P57="",O57&lt;&gt;"Listed"),"",TODAY()-P57)</f>
        <v/>
      </c>
    </row>
    <row r="58">
      <c r="E58" s="22" t="n"/>
      <c r="F58" s="9" t="n"/>
      <c r="I58" s="9" t="n"/>
      <c r="J58" s="23">
        <f>IF(A58="","",COUNTIFS(Comps!$A$2:$A$1000,A58,Comps!$C$2:$C$1000,"Sold",Comps!$H$2:$H$1000,"&lt;&gt;Loose"))</f>
        <v/>
      </c>
      <c r="K58" s="24">
        <f>IF(A58="","",IFERROR(AVERAGEIFS(Comps!$E$2:$E$1000,Comps!$A$2:$A$1000,A58,Comps!$C$2:$C$1000,"Sold",Comps!$H$2:$H$1000,"&lt;&gt;Loose"),""))</f>
        <v/>
      </c>
      <c r="L58" s="23">
        <f>IF(OR(A58="",J58=0),"",TEXT(MINIFS(Comps!$E$2:$E$1000,Comps!$A$2:$A$1000,A58,Comps!$C$2:$C$1000,"Sold",Comps!$H$2:$H$1000,"&lt;&gt;Loose"),"0")&amp;"-"&amp;TEXT(MAXIFS(Comps!$E$2:$E$1000,Comps!$A$2:$A$1000,A58,Comps!$C$2:$C$1000,"Sold",Comps!$H$2:$H$1000,"&lt;&gt;Loose"),"0"))</f>
        <v/>
      </c>
      <c r="M58" s="24">
        <f>IF(OR(F58="",H58=""),"",ROUND((F58+N(I58)+IF(N(I58)&gt;0,Settings!$B$14,0)+IFERROR(VLOOKUP(H58,Settings!$A$2:$C$10,3,FALSE),0)+Settings!$B$13)/(1-IFERROR(VLOOKUP(H58,Settings!$A$2:$C$10,2,FALSE),0)),2))</f>
        <v/>
      </c>
      <c r="N58" s="9" t="n"/>
      <c r="P58" s="22" t="n"/>
      <c r="Q58" s="22" t="n"/>
      <c r="R58" s="9" t="n"/>
      <c r="S58" s="9" t="n"/>
      <c r="T58" s="24">
        <f>IF(R58="","",ROUND(R58*IFERROR(VLOOKUP(H58,Settings!$A$2:$C$10,2,FALSE),0)+IFERROR(VLOOKUP(H58,Settings!$A$2:$C$10,3,FALSE),0),2))</f>
        <v/>
      </c>
      <c r="U58" s="24">
        <f>IF(R58="","",ROUND(R58-F58-N(S58)-IF(N(S58)&gt;0,Settings!$B$14,0)-T58,2))</f>
        <v/>
      </c>
      <c r="V58" s="23">
        <f>IF(OR(P58="",Q58=""),"",Q58-P58)</f>
        <v/>
      </c>
      <c r="W58" s="23">
        <f>IF(OR(P58="",O58&lt;&gt;"Listed"),"",TODAY()-P58)</f>
        <v/>
      </c>
    </row>
    <row r="59">
      <c r="E59" s="22" t="n"/>
      <c r="F59" s="9" t="n"/>
      <c r="I59" s="9" t="n"/>
      <c r="J59" s="23">
        <f>IF(A59="","",COUNTIFS(Comps!$A$2:$A$1000,A59,Comps!$C$2:$C$1000,"Sold",Comps!$H$2:$H$1000,"&lt;&gt;Loose"))</f>
        <v/>
      </c>
      <c r="K59" s="24">
        <f>IF(A59="","",IFERROR(AVERAGEIFS(Comps!$E$2:$E$1000,Comps!$A$2:$A$1000,A59,Comps!$C$2:$C$1000,"Sold",Comps!$H$2:$H$1000,"&lt;&gt;Loose"),""))</f>
        <v/>
      </c>
      <c r="L59" s="23">
        <f>IF(OR(A59="",J59=0),"",TEXT(MINIFS(Comps!$E$2:$E$1000,Comps!$A$2:$A$1000,A59,Comps!$C$2:$C$1000,"Sold",Comps!$H$2:$H$1000,"&lt;&gt;Loose"),"0")&amp;"-"&amp;TEXT(MAXIFS(Comps!$E$2:$E$1000,Comps!$A$2:$A$1000,A59,Comps!$C$2:$C$1000,"Sold",Comps!$H$2:$H$1000,"&lt;&gt;Loose"),"0"))</f>
        <v/>
      </c>
      <c r="M59" s="24">
        <f>IF(OR(F59="",H59=""),"",ROUND((F59+N(I59)+IF(N(I59)&gt;0,Settings!$B$14,0)+IFERROR(VLOOKUP(H59,Settings!$A$2:$C$10,3,FALSE),0)+Settings!$B$13)/(1-IFERROR(VLOOKUP(H59,Settings!$A$2:$C$10,2,FALSE),0)),2))</f>
        <v/>
      </c>
      <c r="N59" s="9" t="n"/>
      <c r="P59" s="22" t="n"/>
      <c r="Q59" s="22" t="n"/>
      <c r="R59" s="9" t="n"/>
      <c r="S59" s="9" t="n"/>
      <c r="T59" s="24">
        <f>IF(R59="","",ROUND(R59*IFERROR(VLOOKUP(H59,Settings!$A$2:$C$10,2,FALSE),0)+IFERROR(VLOOKUP(H59,Settings!$A$2:$C$10,3,FALSE),0),2))</f>
        <v/>
      </c>
      <c r="U59" s="24">
        <f>IF(R59="","",ROUND(R59-F59-N(S59)-IF(N(S59)&gt;0,Settings!$B$14,0)-T59,2))</f>
        <v/>
      </c>
      <c r="V59" s="23">
        <f>IF(OR(P59="",Q59=""),"",Q59-P59)</f>
        <v/>
      </c>
      <c r="W59" s="23">
        <f>IF(OR(P59="",O59&lt;&gt;"Listed"),"",TODAY()-P59)</f>
        <v/>
      </c>
    </row>
    <row r="60">
      <c r="E60" s="22" t="n"/>
      <c r="F60" s="9" t="n"/>
      <c r="I60" s="9" t="n"/>
      <c r="J60" s="23">
        <f>IF(A60="","",COUNTIFS(Comps!$A$2:$A$1000,A60,Comps!$C$2:$C$1000,"Sold",Comps!$H$2:$H$1000,"&lt;&gt;Loose"))</f>
        <v/>
      </c>
      <c r="K60" s="24">
        <f>IF(A60="","",IFERROR(AVERAGEIFS(Comps!$E$2:$E$1000,Comps!$A$2:$A$1000,A60,Comps!$C$2:$C$1000,"Sold",Comps!$H$2:$H$1000,"&lt;&gt;Loose"),""))</f>
        <v/>
      </c>
      <c r="L60" s="23">
        <f>IF(OR(A60="",J60=0),"",TEXT(MINIFS(Comps!$E$2:$E$1000,Comps!$A$2:$A$1000,A60,Comps!$C$2:$C$1000,"Sold",Comps!$H$2:$H$1000,"&lt;&gt;Loose"),"0")&amp;"-"&amp;TEXT(MAXIFS(Comps!$E$2:$E$1000,Comps!$A$2:$A$1000,A60,Comps!$C$2:$C$1000,"Sold",Comps!$H$2:$H$1000,"&lt;&gt;Loose"),"0"))</f>
        <v/>
      </c>
      <c r="M60" s="24">
        <f>IF(OR(F60="",H60=""),"",ROUND((F60+N(I60)+IF(N(I60)&gt;0,Settings!$B$14,0)+IFERROR(VLOOKUP(H60,Settings!$A$2:$C$10,3,FALSE),0)+Settings!$B$13)/(1-IFERROR(VLOOKUP(H60,Settings!$A$2:$C$10,2,FALSE),0)),2))</f>
        <v/>
      </c>
      <c r="N60" s="9" t="n"/>
      <c r="P60" s="22" t="n"/>
      <c r="Q60" s="22" t="n"/>
      <c r="R60" s="9" t="n"/>
      <c r="S60" s="9" t="n"/>
      <c r="T60" s="24">
        <f>IF(R60="","",ROUND(R60*IFERROR(VLOOKUP(H60,Settings!$A$2:$C$10,2,FALSE),0)+IFERROR(VLOOKUP(H60,Settings!$A$2:$C$10,3,FALSE),0),2))</f>
        <v/>
      </c>
      <c r="U60" s="24">
        <f>IF(R60="","",ROUND(R60-F60-N(S60)-IF(N(S60)&gt;0,Settings!$B$14,0)-T60,2))</f>
        <v/>
      </c>
      <c r="V60" s="23">
        <f>IF(OR(P60="",Q60=""),"",Q60-P60)</f>
        <v/>
      </c>
      <c r="W60" s="23">
        <f>IF(OR(P60="",O60&lt;&gt;"Listed"),"",TODAY()-P60)</f>
        <v/>
      </c>
    </row>
    <row r="61">
      <c r="E61" s="22" t="n"/>
      <c r="F61" s="9" t="n"/>
      <c r="I61" s="9" t="n"/>
      <c r="J61" s="23">
        <f>IF(A61="","",COUNTIFS(Comps!$A$2:$A$1000,A61,Comps!$C$2:$C$1000,"Sold",Comps!$H$2:$H$1000,"&lt;&gt;Loose"))</f>
        <v/>
      </c>
      <c r="K61" s="24">
        <f>IF(A61="","",IFERROR(AVERAGEIFS(Comps!$E$2:$E$1000,Comps!$A$2:$A$1000,A61,Comps!$C$2:$C$1000,"Sold",Comps!$H$2:$H$1000,"&lt;&gt;Loose"),""))</f>
        <v/>
      </c>
      <c r="L61" s="23">
        <f>IF(OR(A61="",J61=0),"",TEXT(MINIFS(Comps!$E$2:$E$1000,Comps!$A$2:$A$1000,A61,Comps!$C$2:$C$1000,"Sold",Comps!$H$2:$H$1000,"&lt;&gt;Loose"),"0")&amp;"-"&amp;TEXT(MAXIFS(Comps!$E$2:$E$1000,Comps!$A$2:$A$1000,A61,Comps!$C$2:$C$1000,"Sold",Comps!$H$2:$H$1000,"&lt;&gt;Loose"),"0"))</f>
        <v/>
      </c>
      <c r="M61" s="24">
        <f>IF(OR(F61="",H61=""),"",ROUND((F61+N(I61)+IF(N(I61)&gt;0,Settings!$B$14,0)+IFERROR(VLOOKUP(H61,Settings!$A$2:$C$10,3,FALSE),0)+Settings!$B$13)/(1-IFERROR(VLOOKUP(H61,Settings!$A$2:$C$10,2,FALSE),0)),2))</f>
        <v/>
      </c>
      <c r="N61" s="9" t="n"/>
      <c r="P61" s="22" t="n"/>
      <c r="Q61" s="22" t="n"/>
      <c r="R61" s="9" t="n"/>
      <c r="S61" s="9" t="n"/>
      <c r="T61" s="24">
        <f>IF(R61="","",ROUND(R61*IFERROR(VLOOKUP(H61,Settings!$A$2:$C$10,2,FALSE),0)+IFERROR(VLOOKUP(H61,Settings!$A$2:$C$10,3,FALSE),0),2))</f>
        <v/>
      </c>
      <c r="U61" s="24">
        <f>IF(R61="","",ROUND(R61-F61-N(S61)-IF(N(S61)&gt;0,Settings!$B$14,0)-T61,2))</f>
        <v/>
      </c>
      <c r="V61" s="23">
        <f>IF(OR(P61="",Q61=""),"",Q61-P61)</f>
        <v/>
      </c>
      <c r="W61" s="23">
        <f>IF(OR(P61="",O61&lt;&gt;"Listed"),"",TODAY()-P61)</f>
        <v/>
      </c>
    </row>
    <row r="62">
      <c r="E62" s="22" t="n"/>
      <c r="F62" s="9" t="n"/>
      <c r="I62" s="9" t="n"/>
      <c r="J62" s="23">
        <f>IF(A62="","",COUNTIFS(Comps!$A$2:$A$1000,A62,Comps!$C$2:$C$1000,"Sold",Comps!$H$2:$H$1000,"&lt;&gt;Loose"))</f>
        <v/>
      </c>
      <c r="K62" s="24">
        <f>IF(A62="","",IFERROR(AVERAGEIFS(Comps!$E$2:$E$1000,Comps!$A$2:$A$1000,A62,Comps!$C$2:$C$1000,"Sold",Comps!$H$2:$H$1000,"&lt;&gt;Loose"),""))</f>
        <v/>
      </c>
      <c r="L62" s="23">
        <f>IF(OR(A62="",J62=0),"",TEXT(MINIFS(Comps!$E$2:$E$1000,Comps!$A$2:$A$1000,A62,Comps!$C$2:$C$1000,"Sold",Comps!$H$2:$H$1000,"&lt;&gt;Loose"),"0")&amp;"-"&amp;TEXT(MAXIFS(Comps!$E$2:$E$1000,Comps!$A$2:$A$1000,A62,Comps!$C$2:$C$1000,"Sold",Comps!$H$2:$H$1000,"&lt;&gt;Loose"),"0"))</f>
        <v/>
      </c>
      <c r="M62" s="24">
        <f>IF(OR(F62="",H62=""),"",ROUND((F62+N(I62)+IF(N(I62)&gt;0,Settings!$B$14,0)+IFERROR(VLOOKUP(H62,Settings!$A$2:$C$10,3,FALSE),0)+Settings!$B$13)/(1-IFERROR(VLOOKUP(H62,Settings!$A$2:$C$10,2,FALSE),0)),2))</f>
        <v/>
      </c>
      <c r="N62" s="9" t="n"/>
      <c r="P62" s="22" t="n"/>
      <c r="Q62" s="22" t="n"/>
      <c r="R62" s="9" t="n"/>
      <c r="S62" s="9" t="n"/>
      <c r="T62" s="24">
        <f>IF(R62="","",ROUND(R62*IFERROR(VLOOKUP(H62,Settings!$A$2:$C$10,2,FALSE),0)+IFERROR(VLOOKUP(H62,Settings!$A$2:$C$10,3,FALSE),0),2))</f>
        <v/>
      </c>
      <c r="U62" s="24">
        <f>IF(R62="","",ROUND(R62-F62-N(S62)-IF(N(S62)&gt;0,Settings!$B$14,0)-T62,2))</f>
        <v/>
      </c>
      <c r="V62" s="23">
        <f>IF(OR(P62="",Q62=""),"",Q62-P62)</f>
        <v/>
      </c>
      <c r="W62" s="23">
        <f>IF(OR(P62="",O62&lt;&gt;"Listed"),"",TODAY()-P62)</f>
        <v/>
      </c>
    </row>
    <row r="63">
      <c r="E63" s="22" t="n"/>
      <c r="F63" s="9" t="n"/>
      <c r="I63" s="9" t="n"/>
      <c r="J63" s="23">
        <f>IF(A63="","",COUNTIFS(Comps!$A$2:$A$1000,A63,Comps!$C$2:$C$1000,"Sold",Comps!$H$2:$H$1000,"&lt;&gt;Loose"))</f>
        <v/>
      </c>
      <c r="K63" s="24">
        <f>IF(A63="","",IFERROR(AVERAGEIFS(Comps!$E$2:$E$1000,Comps!$A$2:$A$1000,A63,Comps!$C$2:$C$1000,"Sold",Comps!$H$2:$H$1000,"&lt;&gt;Loose"),""))</f>
        <v/>
      </c>
      <c r="L63" s="23">
        <f>IF(OR(A63="",J63=0),"",TEXT(MINIFS(Comps!$E$2:$E$1000,Comps!$A$2:$A$1000,A63,Comps!$C$2:$C$1000,"Sold",Comps!$H$2:$H$1000,"&lt;&gt;Loose"),"0")&amp;"-"&amp;TEXT(MAXIFS(Comps!$E$2:$E$1000,Comps!$A$2:$A$1000,A63,Comps!$C$2:$C$1000,"Sold",Comps!$H$2:$H$1000,"&lt;&gt;Loose"),"0"))</f>
        <v/>
      </c>
      <c r="M63" s="24">
        <f>IF(OR(F63="",H63=""),"",ROUND((F63+N(I63)+IF(N(I63)&gt;0,Settings!$B$14,0)+IFERROR(VLOOKUP(H63,Settings!$A$2:$C$10,3,FALSE),0)+Settings!$B$13)/(1-IFERROR(VLOOKUP(H63,Settings!$A$2:$C$10,2,FALSE),0)),2))</f>
        <v/>
      </c>
      <c r="N63" s="9" t="n"/>
      <c r="P63" s="22" t="n"/>
      <c r="Q63" s="22" t="n"/>
      <c r="R63" s="9" t="n"/>
      <c r="S63" s="9" t="n"/>
      <c r="T63" s="24">
        <f>IF(R63="","",ROUND(R63*IFERROR(VLOOKUP(H63,Settings!$A$2:$C$10,2,FALSE),0)+IFERROR(VLOOKUP(H63,Settings!$A$2:$C$10,3,FALSE),0),2))</f>
        <v/>
      </c>
      <c r="U63" s="24">
        <f>IF(R63="","",ROUND(R63-F63-N(S63)-IF(N(S63)&gt;0,Settings!$B$14,0)-T63,2))</f>
        <v/>
      </c>
      <c r="V63" s="23">
        <f>IF(OR(P63="",Q63=""),"",Q63-P63)</f>
        <v/>
      </c>
      <c r="W63" s="23">
        <f>IF(OR(P63="",O63&lt;&gt;"Listed"),"",TODAY()-P63)</f>
        <v/>
      </c>
    </row>
    <row r="64">
      <c r="E64" s="22" t="n"/>
      <c r="F64" s="9" t="n"/>
      <c r="I64" s="9" t="n"/>
      <c r="J64" s="23">
        <f>IF(A64="","",COUNTIFS(Comps!$A$2:$A$1000,A64,Comps!$C$2:$C$1000,"Sold",Comps!$H$2:$H$1000,"&lt;&gt;Loose"))</f>
        <v/>
      </c>
      <c r="K64" s="24">
        <f>IF(A64="","",IFERROR(AVERAGEIFS(Comps!$E$2:$E$1000,Comps!$A$2:$A$1000,A64,Comps!$C$2:$C$1000,"Sold",Comps!$H$2:$H$1000,"&lt;&gt;Loose"),""))</f>
        <v/>
      </c>
      <c r="L64" s="23">
        <f>IF(OR(A64="",J64=0),"",TEXT(MINIFS(Comps!$E$2:$E$1000,Comps!$A$2:$A$1000,A64,Comps!$C$2:$C$1000,"Sold",Comps!$H$2:$H$1000,"&lt;&gt;Loose"),"0")&amp;"-"&amp;TEXT(MAXIFS(Comps!$E$2:$E$1000,Comps!$A$2:$A$1000,A64,Comps!$C$2:$C$1000,"Sold",Comps!$H$2:$H$1000,"&lt;&gt;Loose"),"0"))</f>
        <v/>
      </c>
      <c r="M64" s="24">
        <f>IF(OR(F64="",H64=""),"",ROUND((F64+N(I64)+IF(N(I64)&gt;0,Settings!$B$14,0)+IFERROR(VLOOKUP(H64,Settings!$A$2:$C$10,3,FALSE),0)+Settings!$B$13)/(1-IFERROR(VLOOKUP(H64,Settings!$A$2:$C$10,2,FALSE),0)),2))</f>
        <v/>
      </c>
      <c r="N64" s="9" t="n"/>
      <c r="P64" s="22" t="n"/>
      <c r="Q64" s="22" t="n"/>
      <c r="R64" s="9" t="n"/>
      <c r="S64" s="9" t="n"/>
      <c r="T64" s="24">
        <f>IF(R64="","",ROUND(R64*IFERROR(VLOOKUP(H64,Settings!$A$2:$C$10,2,FALSE),0)+IFERROR(VLOOKUP(H64,Settings!$A$2:$C$10,3,FALSE),0),2))</f>
        <v/>
      </c>
      <c r="U64" s="24">
        <f>IF(R64="","",ROUND(R64-F64-N(S64)-IF(N(S64)&gt;0,Settings!$B$14,0)-T64,2))</f>
        <v/>
      </c>
      <c r="V64" s="23">
        <f>IF(OR(P64="",Q64=""),"",Q64-P64)</f>
        <v/>
      </c>
      <c r="W64" s="23">
        <f>IF(OR(P64="",O64&lt;&gt;"Listed"),"",TODAY()-P64)</f>
        <v/>
      </c>
    </row>
    <row r="65">
      <c r="E65" s="22" t="n"/>
      <c r="F65" s="9" t="n"/>
      <c r="I65" s="9" t="n"/>
      <c r="J65" s="23">
        <f>IF(A65="","",COUNTIFS(Comps!$A$2:$A$1000,A65,Comps!$C$2:$C$1000,"Sold",Comps!$H$2:$H$1000,"&lt;&gt;Loose"))</f>
        <v/>
      </c>
      <c r="K65" s="24">
        <f>IF(A65="","",IFERROR(AVERAGEIFS(Comps!$E$2:$E$1000,Comps!$A$2:$A$1000,A65,Comps!$C$2:$C$1000,"Sold",Comps!$H$2:$H$1000,"&lt;&gt;Loose"),""))</f>
        <v/>
      </c>
      <c r="L65" s="23">
        <f>IF(OR(A65="",J65=0),"",TEXT(MINIFS(Comps!$E$2:$E$1000,Comps!$A$2:$A$1000,A65,Comps!$C$2:$C$1000,"Sold",Comps!$H$2:$H$1000,"&lt;&gt;Loose"),"0")&amp;"-"&amp;TEXT(MAXIFS(Comps!$E$2:$E$1000,Comps!$A$2:$A$1000,A65,Comps!$C$2:$C$1000,"Sold",Comps!$H$2:$H$1000,"&lt;&gt;Loose"),"0"))</f>
        <v/>
      </c>
      <c r="M65" s="24">
        <f>IF(OR(F65="",H65=""),"",ROUND((F65+N(I65)+IF(N(I65)&gt;0,Settings!$B$14,0)+IFERROR(VLOOKUP(H65,Settings!$A$2:$C$10,3,FALSE),0)+Settings!$B$13)/(1-IFERROR(VLOOKUP(H65,Settings!$A$2:$C$10,2,FALSE),0)),2))</f>
        <v/>
      </c>
      <c r="N65" s="9" t="n"/>
      <c r="P65" s="22" t="n"/>
      <c r="Q65" s="22" t="n"/>
      <c r="R65" s="9" t="n"/>
      <c r="S65" s="9" t="n"/>
      <c r="T65" s="24">
        <f>IF(R65="","",ROUND(R65*IFERROR(VLOOKUP(H65,Settings!$A$2:$C$10,2,FALSE),0)+IFERROR(VLOOKUP(H65,Settings!$A$2:$C$10,3,FALSE),0),2))</f>
        <v/>
      </c>
      <c r="U65" s="24">
        <f>IF(R65="","",ROUND(R65-F65-N(S65)-IF(N(S65)&gt;0,Settings!$B$14,0)-T65,2))</f>
        <v/>
      </c>
      <c r="V65" s="23">
        <f>IF(OR(P65="",Q65=""),"",Q65-P65)</f>
        <v/>
      </c>
      <c r="W65" s="23">
        <f>IF(OR(P65="",O65&lt;&gt;"Listed"),"",TODAY()-P65)</f>
        <v/>
      </c>
    </row>
    <row r="66">
      <c r="E66" s="22" t="n"/>
      <c r="F66" s="9" t="n"/>
      <c r="I66" s="9" t="n"/>
      <c r="J66" s="23">
        <f>IF(A66="","",COUNTIFS(Comps!$A$2:$A$1000,A66,Comps!$C$2:$C$1000,"Sold",Comps!$H$2:$H$1000,"&lt;&gt;Loose"))</f>
        <v/>
      </c>
      <c r="K66" s="24">
        <f>IF(A66="","",IFERROR(AVERAGEIFS(Comps!$E$2:$E$1000,Comps!$A$2:$A$1000,A66,Comps!$C$2:$C$1000,"Sold",Comps!$H$2:$H$1000,"&lt;&gt;Loose"),""))</f>
        <v/>
      </c>
      <c r="L66" s="23">
        <f>IF(OR(A66="",J66=0),"",TEXT(MINIFS(Comps!$E$2:$E$1000,Comps!$A$2:$A$1000,A66,Comps!$C$2:$C$1000,"Sold",Comps!$H$2:$H$1000,"&lt;&gt;Loose"),"0")&amp;"-"&amp;TEXT(MAXIFS(Comps!$E$2:$E$1000,Comps!$A$2:$A$1000,A66,Comps!$C$2:$C$1000,"Sold",Comps!$H$2:$H$1000,"&lt;&gt;Loose"),"0"))</f>
        <v/>
      </c>
      <c r="M66" s="24">
        <f>IF(OR(F66="",H66=""),"",ROUND((F66+N(I66)+IF(N(I66)&gt;0,Settings!$B$14,0)+IFERROR(VLOOKUP(H66,Settings!$A$2:$C$10,3,FALSE),0)+Settings!$B$13)/(1-IFERROR(VLOOKUP(H66,Settings!$A$2:$C$10,2,FALSE),0)),2))</f>
        <v/>
      </c>
      <c r="N66" s="9" t="n"/>
      <c r="P66" s="22" t="n"/>
      <c r="Q66" s="22" t="n"/>
      <c r="R66" s="9" t="n"/>
      <c r="S66" s="9" t="n"/>
      <c r="T66" s="24">
        <f>IF(R66="","",ROUND(R66*IFERROR(VLOOKUP(H66,Settings!$A$2:$C$10,2,FALSE),0)+IFERROR(VLOOKUP(H66,Settings!$A$2:$C$10,3,FALSE),0),2))</f>
        <v/>
      </c>
      <c r="U66" s="24">
        <f>IF(R66="","",ROUND(R66-F66-N(S66)-IF(N(S66)&gt;0,Settings!$B$14,0)-T66,2))</f>
        <v/>
      </c>
      <c r="V66" s="23">
        <f>IF(OR(P66="",Q66=""),"",Q66-P66)</f>
        <v/>
      </c>
      <c r="W66" s="23">
        <f>IF(OR(P66="",O66&lt;&gt;"Listed"),"",TODAY()-P66)</f>
        <v/>
      </c>
    </row>
    <row r="67">
      <c r="E67" s="22" t="n"/>
      <c r="F67" s="9" t="n"/>
      <c r="I67" s="9" t="n"/>
      <c r="J67" s="23">
        <f>IF(A67="","",COUNTIFS(Comps!$A$2:$A$1000,A67,Comps!$C$2:$C$1000,"Sold",Comps!$H$2:$H$1000,"&lt;&gt;Loose"))</f>
        <v/>
      </c>
      <c r="K67" s="24">
        <f>IF(A67="","",IFERROR(AVERAGEIFS(Comps!$E$2:$E$1000,Comps!$A$2:$A$1000,A67,Comps!$C$2:$C$1000,"Sold",Comps!$H$2:$H$1000,"&lt;&gt;Loose"),""))</f>
        <v/>
      </c>
      <c r="L67" s="23">
        <f>IF(OR(A67="",J67=0),"",TEXT(MINIFS(Comps!$E$2:$E$1000,Comps!$A$2:$A$1000,A67,Comps!$C$2:$C$1000,"Sold",Comps!$H$2:$H$1000,"&lt;&gt;Loose"),"0")&amp;"-"&amp;TEXT(MAXIFS(Comps!$E$2:$E$1000,Comps!$A$2:$A$1000,A67,Comps!$C$2:$C$1000,"Sold",Comps!$H$2:$H$1000,"&lt;&gt;Loose"),"0"))</f>
        <v/>
      </c>
      <c r="M67" s="24">
        <f>IF(OR(F67="",H67=""),"",ROUND((F67+N(I67)+IF(N(I67)&gt;0,Settings!$B$14,0)+IFERROR(VLOOKUP(H67,Settings!$A$2:$C$10,3,FALSE),0)+Settings!$B$13)/(1-IFERROR(VLOOKUP(H67,Settings!$A$2:$C$10,2,FALSE),0)),2))</f>
        <v/>
      </c>
      <c r="N67" s="9" t="n"/>
      <c r="P67" s="22" t="n"/>
      <c r="Q67" s="22" t="n"/>
      <c r="R67" s="9" t="n"/>
      <c r="S67" s="9" t="n"/>
      <c r="T67" s="24">
        <f>IF(R67="","",ROUND(R67*IFERROR(VLOOKUP(H67,Settings!$A$2:$C$10,2,FALSE),0)+IFERROR(VLOOKUP(H67,Settings!$A$2:$C$10,3,FALSE),0),2))</f>
        <v/>
      </c>
      <c r="U67" s="24">
        <f>IF(R67="","",ROUND(R67-F67-N(S67)-IF(N(S67)&gt;0,Settings!$B$14,0)-T67,2))</f>
        <v/>
      </c>
      <c r="V67" s="23">
        <f>IF(OR(P67="",Q67=""),"",Q67-P67)</f>
        <v/>
      </c>
      <c r="W67" s="23">
        <f>IF(OR(P67="",O67&lt;&gt;"Listed"),"",TODAY()-P67)</f>
        <v/>
      </c>
    </row>
    <row r="68">
      <c r="E68" s="22" t="n"/>
      <c r="F68" s="9" t="n"/>
      <c r="I68" s="9" t="n"/>
      <c r="J68" s="23">
        <f>IF(A68="","",COUNTIFS(Comps!$A$2:$A$1000,A68,Comps!$C$2:$C$1000,"Sold",Comps!$H$2:$H$1000,"&lt;&gt;Loose"))</f>
        <v/>
      </c>
      <c r="K68" s="24">
        <f>IF(A68="","",IFERROR(AVERAGEIFS(Comps!$E$2:$E$1000,Comps!$A$2:$A$1000,A68,Comps!$C$2:$C$1000,"Sold",Comps!$H$2:$H$1000,"&lt;&gt;Loose"),""))</f>
        <v/>
      </c>
      <c r="L68" s="23">
        <f>IF(OR(A68="",J68=0),"",TEXT(MINIFS(Comps!$E$2:$E$1000,Comps!$A$2:$A$1000,A68,Comps!$C$2:$C$1000,"Sold",Comps!$H$2:$H$1000,"&lt;&gt;Loose"),"0")&amp;"-"&amp;TEXT(MAXIFS(Comps!$E$2:$E$1000,Comps!$A$2:$A$1000,A68,Comps!$C$2:$C$1000,"Sold",Comps!$H$2:$H$1000,"&lt;&gt;Loose"),"0"))</f>
        <v/>
      </c>
      <c r="M68" s="24">
        <f>IF(OR(F68="",H68=""),"",ROUND((F68+N(I68)+IF(N(I68)&gt;0,Settings!$B$14,0)+IFERROR(VLOOKUP(H68,Settings!$A$2:$C$10,3,FALSE),0)+Settings!$B$13)/(1-IFERROR(VLOOKUP(H68,Settings!$A$2:$C$10,2,FALSE),0)),2))</f>
        <v/>
      </c>
      <c r="N68" s="9" t="n"/>
      <c r="P68" s="22" t="n"/>
      <c r="Q68" s="22" t="n"/>
      <c r="R68" s="9" t="n"/>
      <c r="S68" s="9" t="n"/>
      <c r="T68" s="24">
        <f>IF(R68="","",ROUND(R68*IFERROR(VLOOKUP(H68,Settings!$A$2:$C$10,2,FALSE),0)+IFERROR(VLOOKUP(H68,Settings!$A$2:$C$10,3,FALSE),0),2))</f>
        <v/>
      </c>
      <c r="U68" s="24">
        <f>IF(R68="","",ROUND(R68-F68-N(S68)-IF(N(S68)&gt;0,Settings!$B$14,0)-T68,2))</f>
        <v/>
      </c>
      <c r="V68" s="23">
        <f>IF(OR(P68="",Q68=""),"",Q68-P68)</f>
        <v/>
      </c>
      <c r="W68" s="23">
        <f>IF(OR(P68="",O68&lt;&gt;"Listed"),"",TODAY()-P68)</f>
        <v/>
      </c>
    </row>
    <row r="69">
      <c r="E69" s="22" t="n"/>
      <c r="F69" s="9" t="n"/>
      <c r="I69" s="9" t="n"/>
      <c r="J69" s="23">
        <f>IF(A69="","",COUNTIFS(Comps!$A$2:$A$1000,A69,Comps!$C$2:$C$1000,"Sold",Comps!$H$2:$H$1000,"&lt;&gt;Loose"))</f>
        <v/>
      </c>
      <c r="K69" s="24">
        <f>IF(A69="","",IFERROR(AVERAGEIFS(Comps!$E$2:$E$1000,Comps!$A$2:$A$1000,A69,Comps!$C$2:$C$1000,"Sold",Comps!$H$2:$H$1000,"&lt;&gt;Loose"),""))</f>
        <v/>
      </c>
      <c r="L69" s="23">
        <f>IF(OR(A69="",J69=0),"",TEXT(MINIFS(Comps!$E$2:$E$1000,Comps!$A$2:$A$1000,A69,Comps!$C$2:$C$1000,"Sold",Comps!$H$2:$H$1000,"&lt;&gt;Loose"),"0")&amp;"-"&amp;TEXT(MAXIFS(Comps!$E$2:$E$1000,Comps!$A$2:$A$1000,A69,Comps!$C$2:$C$1000,"Sold",Comps!$H$2:$H$1000,"&lt;&gt;Loose"),"0"))</f>
        <v/>
      </c>
      <c r="M69" s="24">
        <f>IF(OR(F69="",H69=""),"",ROUND((F69+N(I69)+IF(N(I69)&gt;0,Settings!$B$14,0)+IFERROR(VLOOKUP(H69,Settings!$A$2:$C$10,3,FALSE),0)+Settings!$B$13)/(1-IFERROR(VLOOKUP(H69,Settings!$A$2:$C$10,2,FALSE),0)),2))</f>
        <v/>
      </c>
      <c r="N69" s="9" t="n"/>
      <c r="P69" s="22" t="n"/>
      <c r="Q69" s="22" t="n"/>
      <c r="R69" s="9" t="n"/>
      <c r="S69" s="9" t="n"/>
      <c r="T69" s="24">
        <f>IF(R69="","",ROUND(R69*IFERROR(VLOOKUP(H69,Settings!$A$2:$C$10,2,FALSE),0)+IFERROR(VLOOKUP(H69,Settings!$A$2:$C$10,3,FALSE),0),2))</f>
        <v/>
      </c>
      <c r="U69" s="24">
        <f>IF(R69="","",ROUND(R69-F69-N(S69)-IF(N(S69)&gt;0,Settings!$B$14,0)-T69,2))</f>
        <v/>
      </c>
      <c r="V69" s="23">
        <f>IF(OR(P69="",Q69=""),"",Q69-P69)</f>
        <v/>
      </c>
      <c r="W69" s="23">
        <f>IF(OR(P69="",O69&lt;&gt;"Listed"),"",TODAY()-P69)</f>
        <v/>
      </c>
    </row>
    <row r="70">
      <c r="E70" s="22" t="n"/>
      <c r="F70" s="9" t="n"/>
      <c r="I70" s="9" t="n"/>
      <c r="J70" s="23">
        <f>IF(A70="","",COUNTIFS(Comps!$A$2:$A$1000,A70,Comps!$C$2:$C$1000,"Sold",Comps!$H$2:$H$1000,"&lt;&gt;Loose"))</f>
        <v/>
      </c>
      <c r="K70" s="24">
        <f>IF(A70="","",IFERROR(AVERAGEIFS(Comps!$E$2:$E$1000,Comps!$A$2:$A$1000,A70,Comps!$C$2:$C$1000,"Sold",Comps!$H$2:$H$1000,"&lt;&gt;Loose"),""))</f>
        <v/>
      </c>
      <c r="L70" s="23">
        <f>IF(OR(A70="",J70=0),"",TEXT(MINIFS(Comps!$E$2:$E$1000,Comps!$A$2:$A$1000,A70,Comps!$C$2:$C$1000,"Sold",Comps!$H$2:$H$1000,"&lt;&gt;Loose"),"0")&amp;"-"&amp;TEXT(MAXIFS(Comps!$E$2:$E$1000,Comps!$A$2:$A$1000,A70,Comps!$C$2:$C$1000,"Sold",Comps!$H$2:$H$1000,"&lt;&gt;Loose"),"0"))</f>
        <v/>
      </c>
      <c r="M70" s="24">
        <f>IF(OR(F70="",H70=""),"",ROUND((F70+N(I70)+IF(N(I70)&gt;0,Settings!$B$14,0)+IFERROR(VLOOKUP(H70,Settings!$A$2:$C$10,3,FALSE),0)+Settings!$B$13)/(1-IFERROR(VLOOKUP(H70,Settings!$A$2:$C$10,2,FALSE),0)),2))</f>
        <v/>
      </c>
      <c r="N70" s="9" t="n"/>
      <c r="P70" s="22" t="n"/>
      <c r="Q70" s="22" t="n"/>
      <c r="R70" s="9" t="n"/>
      <c r="S70" s="9" t="n"/>
      <c r="T70" s="24">
        <f>IF(R70="","",ROUND(R70*IFERROR(VLOOKUP(H70,Settings!$A$2:$C$10,2,FALSE),0)+IFERROR(VLOOKUP(H70,Settings!$A$2:$C$10,3,FALSE),0),2))</f>
        <v/>
      </c>
      <c r="U70" s="24">
        <f>IF(R70="","",ROUND(R70-F70-N(S70)-IF(N(S70)&gt;0,Settings!$B$14,0)-T70,2))</f>
        <v/>
      </c>
      <c r="V70" s="23">
        <f>IF(OR(P70="",Q70=""),"",Q70-P70)</f>
        <v/>
      </c>
      <c r="W70" s="23">
        <f>IF(OR(P70="",O70&lt;&gt;"Listed"),"",TODAY()-P70)</f>
        <v/>
      </c>
    </row>
    <row r="71">
      <c r="E71" s="22" t="n"/>
      <c r="F71" s="9" t="n"/>
      <c r="I71" s="9" t="n"/>
      <c r="J71" s="23">
        <f>IF(A71="","",COUNTIFS(Comps!$A$2:$A$1000,A71,Comps!$C$2:$C$1000,"Sold",Comps!$H$2:$H$1000,"&lt;&gt;Loose"))</f>
        <v/>
      </c>
      <c r="K71" s="24">
        <f>IF(A71="","",IFERROR(AVERAGEIFS(Comps!$E$2:$E$1000,Comps!$A$2:$A$1000,A71,Comps!$C$2:$C$1000,"Sold",Comps!$H$2:$H$1000,"&lt;&gt;Loose"),""))</f>
        <v/>
      </c>
      <c r="L71" s="23">
        <f>IF(OR(A71="",J71=0),"",TEXT(MINIFS(Comps!$E$2:$E$1000,Comps!$A$2:$A$1000,A71,Comps!$C$2:$C$1000,"Sold",Comps!$H$2:$H$1000,"&lt;&gt;Loose"),"0")&amp;"-"&amp;TEXT(MAXIFS(Comps!$E$2:$E$1000,Comps!$A$2:$A$1000,A71,Comps!$C$2:$C$1000,"Sold",Comps!$H$2:$H$1000,"&lt;&gt;Loose"),"0"))</f>
        <v/>
      </c>
      <c r="M71" s="24">
        <f>IF(OR(F71="",H71=""),"",ROUND((F71+N(I71)+IF(N(I71)&gt;0,Settings!$B$14,0)+IFERROR(VLOOKUP(H71,Settings!$A$2:$C$10,3,FALSE),0)+Settings!$B$13)/(1-IFERROR(VLOOKUP(H71,Settings!$A$2:$C$10,2,FALSE),0)),2))</f>
        <v/>
      </c>
      <c r="N71" s="9" t="n"/>
      <c r="P71" s="22" t="n"/>
      <c r="Q71" s="22" t="n"/>
      <c r="R71" s="9" t="n"/>
      <c r="S71" s="9" t="n"/>
      <c r="T71" s="24">
        <f>IF(R71="","",ROUND(R71*IFERROR(VLOOKUP(H71,Settings!$A$2:$C$10,2,FALSE),0)+IFERROR(VLOOKUP(H71,Settings!$A$2:$C$10,3,FALSE),0),2))</f>
        <v/>
      </c>
      <c r="U71" s="24">
        <f>IF(R71="","",ROUND(R71-F71-N(S71)-IF(N(S71)&gt;0,Settings!$B$14,0)-T71,2))</f>
        <v/>
      </c>
      <c r="V71" s="23">
        <f>IF(OR(P71="",Q71=""),"",Q71-P71)</f>
        <v/>
      </c>
      <c r="W71" s="23">
        <f>IF(OR(P71="",O71&lt;&gt;"Listed"),"",TODAY()-P71)</f>
        <v/>
      </c>
    </row>
    <row r="72">
      <c r="E72" s="22" t="n"/>
      <c r="F72" s="9" t="n"/>
      <c r="I72" s="9" t="n"/>
      <c r="J72" s="23">
        <f>IF(A72="","",COUNTIFS(Comps!$A$2:$A$1000,A72,Comps!$C$2:$C$1000,"Sold",Comps!$H$2:$H$1000,"&lt;&gt;Loose"))</f>
        <v/>
      </c>
      <c r="K72" s="24">
        <f>IF(A72="","",IFERROR(AVERAGEIFS(Comps!$E$2:$E$1000,Comps!$A$2:$A$1000,A72,Comps!$C$2:$C$1000,"Sold",Comps!$H$2:$H$1000,"&lt;&gt;Loose"),""))</f>
        <v/>
      </c>
      <c r="L72" s="23">
        <f>IF(OR(A72="",J72=0),"",TEXT(MINIFS(Comps!$E$2:$E$1000,Comps!$A$2:$A$1000,A72,Comps!$C$2:$C$1000,"Sold",Comps!$H$2:$H$1000,"&lt;&gt;Loose"),"0")&amp;"-"&amp;TEXT(MAXIFS(Comps!$E$2:$E$1000,Comps!$A$2:$A$1000,A72,Comps!$C$2:$C$1000,"Sold",Comps!$H$2:$H$1000,"&lt;&gt;Loose"),"0"))</f>
        <v/>
      </c>
      <c r="M72" s="24">
        <f>IF(OR(F72="",H72=""),"",ROUND((F72+N(I72)+IF(N(I72)&gt;0,Settings!$B$14,0)+IFERROR(VLOOKUP(H72,Settings!$A$2:$C$10,3,FALSE),0)+Settings!$B$13)/(1-IFERROR(VLOOKUP(H72,Settings!$A$2:$C$10,2,FALSE),0)),2))</f>
        <v/>
      </c>
      <c r="N72" s="9" t="n"/>
      <c r="P72" s="22" t="n"/>
      <c r="Q72" s="22" t="n"/>
      <c r="R72" s="9" t="n"/>
      <c r="S72" s="9" t="n"/>
      <c r="T72" s="24">
        <f>IF(R72="","",ROUND(R72*IFERROR(VLOOKUP(H72,Settings!$A$2:$C$10,2,FALSE),0)+IFERROR(VLOOKUP(H72,Settings!$A$2:$C$10,3,FALSE),0),2))</f>
        <v/>
      </c>
      <c r="U72" s="24">
        <f>IF(R72="","",ROUND(R72-F72-N(S72)-IF(N(S72)&gt;0,Settings!$B$14,0)-T72,2))</f>
        <v/>
      </c>
      <c r="V72" s="23">
        <f>IF(OR(P72="",Q72=""),"",Q72-P72)</f>
        <v/>
      </c>
      <c r="W72" s="23">
        <f>IF(OR(P72="",O72&lt;&gt;"Listed"),"",TODAY()-P72)</f>
        <v/>
      </c>
    </row>
    <row r="73">
      <c r="E73" s="22" t="n"/>
      <c r="F73" s="9" t="n"/>
      <c r="I73" s="9" t="n"/>
      <c r="J73" s="23">
        <f>IF(A73="","",COUNTIFS(Comps!$A$2:$A$1000,A73,Comps!$C$2:$C$1000,"Sold",Comps!$H$2:$H$1000,"&lt;&gt;Loose"))</f>
        <v/>
      </c>
      <c r="K73" s="24">
        <f>IF(A73="","",IFERROR(AVERAGEIFS(Comps!$E$2:$E$1000,Comps!$A$2:$A$1000,A73,Comps!$C$2:$C$1000,"Sold",Comps!$H$2:$H$1000,"&lt;&gt;Loose"),""))</f>
        <v/>
      </c>
      <c r="L73" s="23">
        <f>IF(OR(A73="",J73=0),"",TEXT(MINIFS(Comps!$E$2:$E$1000,Comps!$A$2:$A$1000,A73,Comps!$C$2:$C$1000,"Sold",Comps!$H$2:$H$1000,"&lt;&gt;Loose"),"0")&amp;"-"&amp;TEXT(MAXIFS(Comps!$E$2:$E$1000,Comps!$A$2:$A$1000,A73,Comps!$C$2:$C$1000,"Sold",Comps!$H$2:$H$1000,"&lt;&gt;Loose"),"0"))</f>
        <v/>
      </c>
      <c r="M73" s="24">
        <f>IF(OR(F73="",H73=""),"",ROUND((F73+N(I73)+IF(N(I73)&gt;0,Settings!$B$14,0)+IFERROR(VLOOKUP(H73,Settings!$A$2:$C$10,3,FALSE),0)+Settings!$B$13)/(1-IFERROR(VLOOKUP(H73,Settings!$A$2:$C$10,2,FALSE),0)),2))</f>
        <v/>
      </c>
      <c r="N73" s="9" t="n"/>
      <c r="P73" s="22" t="n"/>
      <c r="Q73" s="22" t="n"/>
      <c r="R73" s="9" t="n"/>
      <c r="S73" s="9" t="n"/>
      <c r="T73" s="24">
        <f>IF(R73="","",ROUND(R73*IFERROR(VLOOKUP(H73,Settings!$A$2:$C$10,2,FALSE),0)+IFERROR(VLOOKUP(H73,Settings!$A$2:$C$10,3,FALSE),0),2))</f>
        <v/>
      </c>
      <c r="U73" s="24">
        <f>IF(R73="","",ROUND(R73-F73-N(S73)-IF(N(S73)&gt;0,Settings!$B$14,0)-T73,2))</f>
        <v/>
      </c>
      <c r="V73" s="23">
        <f>IF(OR(P73="",Q73=""),"",Q73-P73)</f>
        <v/>
      </c>
      <c r="W73" s="23">
        <f>IF(OR(P73="",O73&lt;&gt;"Listed"),"",TODAY()-P73)</f>
        <v/>
      </c>
    </row>
    <row r="74">
      <c r="E74" s="22" t="n"/>
      <c r="F74" s="9" t="n"/>
      <c r="I74" s="9" t="n"/>
      <c r="J74" s="23">
        <f>IF(A74="","",COUNTIFS(Comps!$A$2:$A$1000,A74,Comps!$C$2:$C$1000,"Sold",Comps!$H$2:$H$1000,"&lt;&gt;Loose"))</f>
        <v/>
      </c>
      <c r="K74" s="24">
        <f>IF(A74="","",IFERROR(AVERAGEIFS(Comps!$E$2:$E$1000,Comps!$A$2:$A$1000,A74,Comps!$C$2:$C$1000,"Sold",Comps!$H$2:$H$1000,"&lt;&gt;Loose"),""))</f>
        <v/>
      </c>
      <c r="L74" s="23">
        <f>IF(OR(A74="",J74=0),"",TEXT(MINIFS(Comps!$E$2:$E$1000,Comps!$A$2:$A$1000,A74,Comps!$C$2:$C$1000,"Sold",Comps!$H$2:$H$1000,"&lt;&gt;Loose"),"0")&amp;"-"&amp;TEXT(MAXIFS(Comps!$E$2:$E$1000,Comps!$A$2:$A$1000,A74,Comps!$C$2:$C$1000,"Sold",Comps!$H$2:$H$1000,"&lt;&gt;Loose"),"0"))</f>
        <v/>
      </c>
      <c r="M74" s="24">
        <f>IF(OR(F74="",H74=""),"",ROUND((F74+N(I74)+IF(N(I74)&gt;0,Settings!$B$14,0)+IFERROR(VLOOKUP(H74,Settings!$A$2:$C$10,3,FALSE),0)+Settings!$B$13)/(1-IFERROR(VLOOKUP(H74,Settings!$A$2:$C$10,2,FALSE),0)),2))</f>
        <v/>
      </c>
      <c r="N74" s="9" t="n"/>
      <c r="P74" s="22" t="n"/>
      <c r="Q74" s="22" t="n"/>
      <c r="R74" s="9" t="n"/>
      <c r="S74" s="9" t="n"/>
      <c r="T74" s="24">
        <f>IF(R74="","",ROUND(R74*IFERROR(VLOOKUP(H74,Settings!$A$2:$C$10,2,FALSE),0)+IFERROR(VLOOKUP(H74,Settings!$A$2:$C$10,3,FALSE),0),2))</f>
        <v/>
      </c>
      <c r="U74" s="24">
        <f>IF(R74="","",ROUND(R74-F74-N(S74)-IF(N(S74)&gt;0,Settings!$B$14,0)-T74,2))</f>
        <v/>
      </c>
      <c r="V74" s="23">
        <f>IF(OR(P74="",Q74=""),"",Q74-P74)</f>
        <v/>
      </c>
      <c r="W74" s="23">
        <f>IF(OR(P74="",O74&lt;&gt;"Listed"),"",TODAY()-P74)</f>
        <v/>
      </c>
    </row>
    <row r="75">
      <c r="E75" s="22" t="n"/>
      <c r="F75" s="9" t="n"/>
      <c r="I75" s="9" t="n"/>
      <c r="J75" s="23">
        <f>IF(A75="","",COUNTIFS(Comps!$A$2:$A$1000,A75,Comps!$C$2:$C$1000,"Sold",Comps!$H$2:$H$1000,"&lt;&gt;Loose"))</f>
        <v/>
      </c>
      <c r="K75" s="24">
        <f>IF(A75="","",IFERROR(AVERAGEIFS(Comps!$E$2:$E$1000,Comps!$A$2:$A$1000,A75,Comps!$C$2:$C$1000,"Sold",Comps!$H$2:$H$1000,"&lt;&gt;Loose"),""))</f>
        <v/>
      </c>
      <c r="L75" s="23">
        <f>IF(OR(A75="",J75=0),"",TEXT(MINIFS(Comps!$E$2:$E$1000,Comps!$A$2:$A$1000,A75,Comps!$C$2:$C$1000,"Sold",Comps!$H$2:$H$1000,"&lt;&gt;Loose"),"0")&amp;"-"&amp;TEXT(MAXIFS(Comps!$E$2:$E$1000,Comps!$A$2:$A$1000,A75,Comps!$C$2:$C$1000,"Sold",Comps!$H$2:$H$1000,"&lt;&gt;Loose"),"0"))</f>
        <v/>
      </c>
      <c r="M75" s="24">
        <f>IF(OR(F75="",H75=""),"",ROUND((F75+N(I75)+IF(N(I75)&gt;0,Settings!$B$14,0)+IFERROR(VLOOKUP(H75,Settings!$A$2:$C$10,3,FALSE),0)+Settings!$B$13)/(1-IFERROR(VLOOKUP(H75,Settings!$A$2:$C$10,2,FALSE),0)),2))</f>
        <v/>
      </c>
      <c r="N75" s="9" t="n"/>
      <c r="P75" s="22" t="n"/>
      <c r="Q75" s="22" t="n"/>
      <c r="R75" s="9" t="n"/>
      <c r="S75" s="9" t="n"/>
      <c r="T75" s="24">
        <f>IF(R75="","",ROUND(R75*IFERROR(VLOOKUP(H75,Settings!$A$2:$C$10,2,FALSE),0)+IFERROR(VLOOKUP(H75,Settings!$A$2:$C$10,3,FALSE),0),2))</f>
        <v/>
      </c>
      <c r="U75" s="24">
        <f>IF(R75="","",ROUND(R75-F75-N(S75)-IF(N(S75)&gt;0,Settings!$B$14,0)-T75,2))</f>
        <v/>
      </c>
      <c r="V75" s="23">
        <f>IF(OR(P75="",Q75=""),"",Q75-P75)</f>
        <v/>
      </c>
      <c r="W75" s="23">
        <f>IF(OR(P75="",O75&lt;&gt;"Listed"),"",TODAY()-P75)</f>
        <v/>
      </c>
    </row>
    <row r="76">
      <c r="E76" s="22" t="n"/>
      <c r="F76" s="9" t="n"/>
      <c r="I76" s="9" t="n"/>
      <c r="J76" s="23">
        <f>IF(A76="","",COUNTIFS(Comps!$A$2:$A$1000,A76,Comps!$C$2:$C$1000,"Sold",Comps!$H$2:$H$1000,"&lt;&gt;Loose"))</f>
        <v/>
      </c>
      <c r="K76" s="24">
        <f>IF(A76="","",IFERROR(AVERAGEIFS(Comps!$E$2:$E$1000,Comps!$A$2:$A$1000,A76,Comps!$C$2:$C$1000,"Sold",Comps!$H$2:$H$1000,"&lt;&gt;Loose"),""))</f>
        <v/>
      </c>
      <c r="L76" s="23">
        <f>IF(OR(A76="",J76=0),"",TEXT(MINIFS(Comps!$E$2:$E$1000,Comps!$A$2:$A$1000,A76,Comps!$C$2:$C$1000,"Sold",Comps!$H$2:$H$1000,"&lt;&gt;Loose"),"0")&amp;"-"&amp;TEXT(MAXIFS(Comps!$E$2:$E$1000,Comps!$A$2:$A$1000,A76,Comps!$C$2:$C$1000,"Sold",Comps!$H$2:$H$1000,"&lt;&gt;Loose"),"0"))</f>
        <v/>
      </c>
      <c r="M76" s="24">
        <f>IF(OR(F76="",H76=""),"",ROUND((F76+N(I76)+IF(N(I76)&gt;0,Settings!$B$14,0)+IFERROR(VLOOKUP(H76,Settings!$A$2:$C$10,3,FALSE),0)+Settings!$B$13)/(1-IFERROR(VLOOKUP(H76,Settings!$A$2:$C$10,2,FALSE),0)),2))</f>
        <v/>
      </c>
      <c r="N76" s="9" t="n"/>
      <c r="P76" s="22" t="n"/>
      <c r="Q76" s="22" t="n"/>
      <c r="R76" s="9" t="n"/>
      <c r="S76" s="9" t="n"/>
      <c r="T76" s="24">
        <f>IF(R76="","",ROUND(R76*IFERROR(VLOOKUP(H76,Settings!$A$2:$C$10,2,FALSE),0)+IFERROR(VLOOKUP(H76,Settings!$A$2:$C$10,3,FALSE),0),2))</f>
        <v/>
      </c>
      <c r="U76" s="24">
        <f>IF(R76="","",ROUND(R76-F76-N(S76)-IF(N(S76)&gt;0,Settings!$B$14,0)-T76,2))</f>
        <v/>
      </c>
      <c r="V76" s="23">
        <f>IF(OR(P76="",Q76=""),"",Q76-P76)</f>
        <v/>
      </c>
      <c r="W76" s="23">
        <f>IF(OR(P76="",O76&lt;&gt;"Listed"),"",TODAY()-P76)</f>
        <v/>
      </c>
    </row>
    <row r="77">
      <c r="E77" s="22" t="n"/>
      <c r="F77" s="9" t="n"/>
      <c r="I77" s="9" t="n"/>
      <c r="J77" s="23">
        <f>IF(A77="","",COUNTIFS(Comps!$A$2:$A$1000,A77,Comps!$C$2:$C$1000,"Sold",Comps!$H$2:$H$1000,"&lt;&gt;Loose"))</f>
        <v/>
      </c>
      <c r="K77" s="24">
        <f>IF(A77="","",IFERROR(AVERAGEIFS(Comps!$E$2:$E$1000,Comps!$A$2:$A$1000,A77,Comps!$C$2:$C$1000,"Sold",Comps!$H$2:$H$1000,"&lt;&gt;Loose"),""))</f>
        <v/>
      </c>
      <c r="L77" s="23">
        <f>IF(OR(A77="",J77=0),"",TEXT(MINIFS(Comps!$E$2:$E$1000,Comps!$A$2:$A$1000,A77,Comps!$C$2:$C$1000,"Sold",Comps!$H$2:$H$1000,"&lt;&gt;Loose"),"0")&amp;"-"&amp;TEXT(MAXIFS(Comps!$E$2:$E$1000,Comps!$A$2:$A$1000,A77,Comps!$C$2:$C$1000,"Sold",Comps!$H$2:$H$1000,"&lt;&gt;Loose"),"0"))</f>
        <v/>
      </c>
      <c r="M77" s="24">
        <f>IF(OR(F77="",H77=""),"",ROUND((F77+N(I77)+IF(N(I77)&gt;0,Settings!$B$14,0)+IFERROR(VLOOKUP(H77,Settings!$A$2:$C$10,3,FALSE),0)+Settings!$B$13)/(1-IFERROR(VLOOKUP(H77,Settings!$A$2:$C$10,2,FALSE),0)),2))</f>
        <v/>
      </c>
      <c r="N77" s="9" t="n"/>
      <c r="P77" s="22" t="n"/>
      <c r="Q77" s="22" t="n"/>
      <c r="R77" s="9" t="n"/>
      <c r="S77" s="9" t="n"/>
      <c r="T77" s="24">
        <f>IF(R77="","",ROUND(R77*IFERROR(VLOOKUP(H77,Settings!$A$2:$C$10,2,FALSE),0)+IFERROR(VLOOKUP(H77,Settings!$A$2:$C$10,3,FALSE),0),2))</f>
        <v/>
      </c>
      <c r="U77" s="24">
        <f>IF(R77="","",ROUND(R77-F77-N(S77)-IF(N(S77)&gt;0,Settings!$B$14,0)-T77,2))</f>
        <v/>
      </c>
      <c r="V77" s="23">
        <f>IF(OR(P77="",Q77=""),"",Q77-P77)</f>
        <v/>
      </c>
      <c r="W77" s="23">
        <f>IF(OR(P77="",O77&lt;&gt;"Listed"),"",TODAY()-P77)</f>
        <v/>
      </c>
    </row>
    <row r="78">
      <c r="E78" s="22" t="n"/>
      <c r="F78" s="9" t="n"/>
      <c r="I78" s="9" t="n"/>
      <c r="J78" s="23">
        <f>IF(A78="","",COUNTIFS(Comps!$A$2:$A$1000,A78,Comps!$C$2:$C$1000,"Sold",Comps!$H$2:$H$1000,"&lt;&gt;Loose"))</f>
        <v/>
      </c>
      <c r="K78" s="24">
        <f>IF(A78="","",IFERROR(AVERAGEIFS(Comps!$E$2:$E$1000,Comps!$A$2:$A$1000,A78,Comps!$C$2:$C$1000,"Sold",Comps!$H$2:$H$1000,"&lt;&gt;Loose"),""))</f>
        <v/>
      </c>
      <c r="L78" s="23">
        <f>IF(OR(A78="",J78=0),"",TEXT(MINIFS(Comps!$E$2:$E$1000,Comps!$A$2:$A$1000,A78,Comps!$C$2:$C$1000,"Sold",Comps!$H$2:$H$1000,"&lt;&gt;Loose"),"0")&amp;"-"&amp;TEXT(MAXIFS(Comps!$E$2:$E$1000,Comps!$A$2:$A$1000,A78,Comps!$C$2:$C$1000,"Sold",Comps!$H$2:$H$1000,"&lt;&gt;Loose"),"0"))</f>
        <v/>
      </c>
      <c r="M78" s="24">
        <f>IF(OR(F78="",H78=""),"",ROUND((F78+N(I78)+IF(N(I78)&gt;0,Settings!$B$14,0)+IFERROR(VLOOKUP(H78,Settings!$A$2:$C$10,3,FALSE),0)+Settings!$B$13)/(1-IFERROR(VLOOKUP(H78,Settings!$A$2:$C$10,2,FALSE),0)),2))</f>
        <v/>
      </c>
      <c r="N78" s="9" t="n"/>
      <c r="P78" s="22" t="n"/>
      <c r="Q78" s="22" t="n"/>
      <c r="R78" s="9" t="n"/>
      <c r="S78" s="9" t="n"/>
      <c r="T78" s="24">
        <f>IF(R78="","",ROUND(R78*IFERROR(VLOOKUP(H78,Settings!$A$2:$C$10,2,FALSE),0)+IFERROR(VLOOKUP(H78,Settings!$A$2:$C$10,3,FALSE),0),2))</f>
        <v/>
      </c>
      <c r="U78" s="24">
        <f>IF(R78="","",ROUND(R78-F78-N(S78)-IF(N(S78)&gt;0,Settings!$B$14,0)-T78,2))</f>
        <v/>
      </c>
      <c r="V78" s="23">
        <f>IF(OR(P78="",Q78=""),"",Q78-P78)</f>
        <v/>
      </c>
      <c r="W78" s="23">
        <f>IF(OR(P78="",O78&lt;&gt;"Listed"),"",TODAY()-P78)</f>
        <v/>
      </c>
    </row>
    <row r="79">
      <c r="E79" s="22" t="n"/>
      <c r="F79" s="9" t="n"/>
      <c r="I79" s="9" t="n"/>
      <c r="J79" s="23">
        <f>IF(A79="","",COUNTIFS(Comps!$A$2:$A$1000,A79,Comps!$C$2:$C$1000,"Sold",Comps!$H$2:$H$1000,"&lt;&gt;Loose"))</f>
        <v/>
      </c>
      <c r="K79" s="24">
        <f>IF(A79="","",IFERROR(AVERAGEIFS(Comps!$E$2:$E$1000,Comps!$A$2:$A$1000,A79,Comps!$C$2:$C$1000,"Sold",Comps!$H$2:$H$1000,"&lt;&gt;Loose"),""))</f>
        <v/>
      </c>
      <c r="L79" s="23">
        <f>IF(OR(A79="",J79=0),"",TEXT(MINIFS(Comps!$E$2:$E$1000,Comps!$A$2:$A$1000,A79,Comps!$C$2:$C$1000,"Sold",Comps!$H$2:$H$1000,"&lt;&gt;Loose"),"0")&amp;"-"&amp;TEXT(MAXIFS(Comps!$E$2:$E$1000,Comps!$A$2:$A$1000,A79,Comps!$C$2:$C$1000,"Sold",Comps!$H$2:$H$1000,"&lt;&gt;Loose"),"0"))</f>
        <v/>
      </c>
      <c r="M79" s="24">
        <f>IF(OR(F79="",H79=""),"",ROUND((F79+N(I79)+IF(N(I79)&gt;0,Settings!$B$14,0)+IFERROR(VLOOKUP(H79,Settings!$A$2:$C$10,3,FALSE),0)+Settings!$B$13)/(1-IFERROR(VLOOKUP(H79,Settings!$A$2:$C$10,2,FALSE),0)),2))</f>
        <v/>
      </c>
      <c r="N79" s="9" t="n"/>
      <c r="P79" s="22" t="n"/>
      <c r="Q79" s="22" t="n"/>
      <c r="R79" s="9" t="n"/>
      <c r="S79" s="9" t="n"/>
      <c r="T79" s="24">
        <f>IF(R79="","",ROUND(R79*IFERROR(VLOOKUP(H79,Settings!$A$2:$C$10,2,FALSE),0)+IFERROR(VLOOKUP(H79,Settings!$A$2:$C$10,3,FALSE),0),2))</f>
        <v/>
      </c>
      <c r="U79" s="24">
        <f>IF(R79="","",ROUND(R79-F79-N(S79)-IF(N(S79)&gt;0,Settings!$B$14,0)-T79,2))</f>
        <v/>
      </c>
      <c r="V79" s="23">
        <f>IF(OR(P79="",Q79=""),"",Q79-P79)</f>
        <v/>
      </c>
      <c r="W79" s="23">
        <f>IF(OR(P79="",O79&lt;&gt;"Listed"),"",TODAY()-P79)</f>
        <v/>
      </c>
    </row>
    <row r="80">
      <c r="E80" s="22" t="n"/>
      <c r="F80" s="9" t="n"/>
      <c r="I80" s="9" t="n"/>
      <c r="J80" s="23">
        <f>IF(A80="","",COUNTIFS(Comps!$A$2:$A$1000,A80,Comps!$C$2:$C$1000,"Sold",Comps!$H$2:$H$1000,"&lt;&gt;Loose"))</f>
        <v/>
      </c>
      <c r="K80" s="24">
        <f>IF(A80="","",IFERROR(AVERAGEIFS(Comps!$E$2:$E$1000,Comps!$A$2:$A$1000,A80,Comps!$C$2:$C$1000,"Sold",Comps!$H$2:$H$1000,"&lt;&gt;Loose"),""))</f>
        <v/>
      </c>
      <c r="L80" s="23">
        <f>IF(OR(A80="",J80=0),"",TEXT(MINIFS(Comps!$E$2:$E$1000,Comps!$A$2:$A$1000,A80,Comps!$C$2:$C$1000,"Sold",Comps!$H$2:$H$1000,"&lt;&gt;Loose"),"0")&amp;"-"&amp;TEXT(MAXIFS(Comps!$E$2:$E$1000,Comps!$A$2:$A$1000,A80,Comps!$C$2:$C$1000,"Sold",Comps!$H$2:$H$1000,"&lt;&gt;Loose"),"0"))</f>
        <v/>
      </c>
      <c r="M80" s="24">
        <f>IF(OR(F80="",H80=""),"",ROUND((F80+N(I80)+IF(N(I80)&gt;0,Settings!$B$14,0)+IFERROR(VLOOKUP(H80,Settings!$A$2:$C$10,3,FALSE),0)+Settings!$B$13)/(1-IFERROR(VLOOKUP(H80,Settings!$A$2:$C$10,2,FALSE),0)),2))</f>
        <v/>
      </c>
      <c r="N80" s="9" t="n"/>
      <c r="P80" s="22" t="n"/>
      <c r="Q80" s="22" t="n"/>
      <c r="R80" s="9" t="n"/>
      <c r="S80" s="9" t="n"/>
      <c r="T80" s="24">
        <f>IF(R80="","",ROUND(R80*IFERROR(VLOOKUP(H80,Settings!$A$2:$C$10,2,FALSE),0)+IFERROR(VLOOKUP(H80,Settings!$A$2:$C$10,3,FALSE),0),2))</f>
        <v/>
      </c>
      <c r="U80" s="24">
        <f>IF(R80="","",ROUND(R80-F80-N(S80)-IF(N(S80)&gt;0,Settings!$B$14,0)-T80,2))</f>
        <v/>
      </c>
      <c r="V80" s="23">
        <f>IF(OR(P80="",Q80=""),"",Q80-P80)</f>
        <v/>
      </c>
      <c r="W80" s="23">
        <f>IF(OR(P80="",O80&lt;&gt;"Listed"),"",TODAY()-P80)</f>
        <v/>
      </c>
    </row>
    <row r="81">
      <c r="E81" s="22" t="n"/>
      <c r="F81" s="9" t="n"/>
      <c r="I81" s="9" t="n"/>
      <c r="J81" s="23">
        <f>IF(A81="","",COUNTIFS(Comps!$A$2:$A$1000,A81,Comps!$C$2:$C$1000,"Sold",Comps!$H$2:$H$1000,"&lt;&gt;Loose"))</f>
        <v/>
      </c>
      <c r="K81" s="24">
        <f>IF(A81="","",IFERROR(AVERAGEIFS(Comps!$E$2:$E$1000,Comps!$A$2:$A$1000,A81,Comps!$C$2:$C$1000,"Sold",Comps!$H$2:$H$1000,"&lt;&gt;Loose"),""))</f>
        <v/>
      </c>
      <c r="L81" s="23">
        <f>IF(OR(A81="",J81=0),"",TEXT(MINIFS(Comps!$E$2:$E$1000,Comps!$A$2:$A$1000,A81,Comps!$C$2:$C$1000,"Sold",Comps!$H$2:$H$1000,"&lt;&gt;Loose"),"0")&amp;"-"&amp;TEXT(MAXIFS(Comps!$E$2:$E$1000,Comps!$A$2:$A$1000,A81,Comps!$C$2:$C$1000,"Sold",Comps!$H$2:$H$1000,"&lt;&gt;Loose"),"0"))</f>
        <v/>
      </c>
      <c r="M81" s="24">
        <f>IF(OR(F81="",H81=""),"",ROUND((F81+N(I81)+IF(N(I81)&gt;0,Settings!$B$14,0)+IFERROR(VLOOKUP(H81,Settings!$A$2:$C$10,3,FALSE),0)+Settings!$B$13)/(1-IFERROR(VLOOKUP(H81,Settings!$A$2:$C$10,2,FALSE),0)),2))</f>
        <v/>
      </c>
      <c r="N81" s="9" t="n"/>
      <c r="P81" s="22" t="n"/>
      <c r="Q81" s="22" t="n"/>
      <c r="R81" s="9" t="n"/>
      <c r="S81" s="9" t="n"/>
      <c r="T81" s="24">
        <f>IF(R81="","",ROUND(R81*IFERROR(VLOOKUP(H81,Settings!$A$2:$C$10,2,FALSE),0)+IFERROR(VLOOKUP(H81,Settings!$A$2:$C$10,3,FALSE),0),2))</f>
        <v/>
      </c>
      <c r="U81" s="24">
        <f>IF(R81="","",ROUND(R81-F81-N(S81)-IF(N(S81)&gt;0,Settings!$B$14,0)-T81,2))</f>
        <v/>
      </c>
      <c r="V81" s="23">
        <f>IF(OR(P81="",Q81=""),"",Q81-P81)</f>
        <v/>
      </c>
      <c r="W81" s="23">
        <f>IF(OR(P81="",O81&lt;&gt;"Listed"),"",TODAY()-P81)</f>
        <v/>
      </c>
    </row>
    <row r="82">
      <c r="E82" s="22" t="n"/>
      <c r="F82" s="9" t="n"/>
      <c r="I82" s="9" t="n"/>
      <c r="J82" s="23">
        <f>IF(A82="","",COUNTIFS(Comps!$A$2:$A$1000,A82,Comps!$C$2:$C$1000,"Sold",Comps!$H$2:$H$1000,"&lt;&gt;Loose"))</f>
        <v/>
      </c>
      <c r="K82" s="24">
        <f>IF(A82="","",IFERROR(AVERAGEIFS(Comps!$E$2:$E$1000,Comps!$A$2:$A$1000,A82,Comps!$C$2:$C$1000,"Sold",Comps!$H$2:$H$1000,"&lt;&gt;Loose"),""))</f>
        <v/>
      </c>
      <c r="L82" s="23">
        <f>IF(OR(A82="",J82=0),"",TEXT(MINIFS(Comps!$E$2:$E$1000,Comps!$A$2:$A$1000,A82,Comps!$C$2:$C$1000,"Sold",Comps!$H$2:$H$1000,"&lt;&gt;Loose"),"0")&amp;"-"&amp;TEXT(MAXIFS(Comps!$E$2:$E$1000,Comps!$A$2:$A$1000,A82,Comps!$C$2:$C$1000,"Sold",Comps!$H$2:$H$1000,"&lt;&gt;Loose"),"0"))</f>
        <v/>
      </c>
      <c r="M82" s="24">
        <f>IF(OR(F82="",H82=""),"",ROUND((F82+N(I82)+IF(N(I82)&gt;0,Settings!$B$14,0)+IFERROR(VLOOKUP(H82,Settings!$A$2:$C$10,3,FALSE),0)+Settings!$B$13)/(1-IFERROR(VLOOKUP(H82,Settings!$A$2:$C$10,2,FALSE),0)),2))</f>
        <v/>
      </c>
      <c r="N82" s="9" t="n"/>
      <c r="P82" s="22" t="n"/>
      <c r="Q82" s="22" t="n"/>
      <c r="R82" s="9" t="n"/>
      <c r="S82" s="9" t="n"/>
      <c r="T82" s="24">
        <f>IF(R82="","",ROUND(R82*IFERROR(VLOOKUP(H82,Settings!$A$2:$C$10,2,FALSE),0)+IFERROR(VLOOKUP(H82,Settings!$A$2:$C$10,3,FALSE),0),2))</f>
        <v/>
      </c>
      <c r="U82" s="24">
        <f>IF(R82="","",ROUND(R82-F82-N(S82)-IF(N(S82)&gt;0,Settings!$B$14,0)-T82,2))</f>
        <v/>
      </c>
      <c r="V82" s="23">
        <f>IF(OR(P82="",Q82=""),"",Q82-P82)</f>
        <v/>
      </c>
      <c r="W82" s="23">
        <f>IF(OR(P82="",O82&lt;&gt;"Listed"),"",TODAY()-P82)</f>
        <v/>
      </c>
    </row>
    <row r="83">
      <c r="E83" s="22" t="n"/>
      <c r="F83" s="9" t="n"/>
      <c r="I83" s="9" t="n"/>
      <c r="J83" s="23">
        <f>IF(A83="","",COUNTIFS(Comps!$A$2:$A$1000,A83,Comps!$C$2:$C$1000,"Sold",Comps!$H$2:$H$1000,"&lt;&gt;Loose"))</f>
        <v/>
      </c>
      <c r="K83" s="24">
        <f>IF(A83="","",IFERROR(AVERAGEIFS(Comps!$E$2:$E$1000,Comps!$A$2:$A$1000,A83,Comps!$C$2:$C$1000,"Sold",Comps!$H$2:$H$1000,"&lt;&gt;Loose"),""))</f>
        <v/>
      </c>
      <c r="L83" s="23">
        <f>IF(OR(A83="",J83=0),"",TEXT(MINIFS(Comps!$E$2:$E$1000,Comps!$A$2:$A$1000,A83,Comps!$C$2:$C$1000,"Sold",Comps!$H$2:$H$1000,"&lt;&gt;Loose"),"0")&amp;"-"&amp;TEXT(MAXIFS(Comps!$E$2:$E$1000,Comps!$A$2:$A$1000,A83,Comps!$C$2:$C$1000,"Sold",Comps!$H$2:$H$1000,"&lt;&gt;Loose"),"0"))</f>
        <v/>
      </c>
      <c r="M83" s="24">
        <f>IF(OR(F83="",H83=""),"",ROUND((F83+N(I83)+IF(N(I83)&gt;0,Settings!$B$14,0)+IFERROR(VLOOKUP(H83,Settings!$A$2:$C$10,3,FALSE),0)+Settings!$B$13)/(1-IFERROR(VLOOKUP(H83,Settings!$A$2:$C$10,2,FALSE),0)),2))</f>
        <v/>
      </c>
      <c r="N83" s="9" t="n"/>
      <c r="P83" s="22" t="n"/>
      <c r="Q83" s="22" t="n"/>
      <c r="R83" s="9" t="n"/>
      <c r="S83" s="9" t="n"/>
      <c r="T83" s="24">
        <f>IF(R83="","",ROUND(R83*IFERROR(VLOOKUP(H83,Settings!$A$2:$C$10,2,FALSE),0)+IFERROR(VLOOKUP(H83,Settings!$A$2:$C$10,3,FALSE),0),2))</f>
        <v/>
      </c>
      <c r="U83" s="24">
        <f>IF(R83="","",ROUND(R83-F83-N(S83)-IF(N(S83)&gt;0,Settings!$B$14,0)-T83,2))</f>
        <v/>
      </c>
      <c r="V83" s="23">
        <f>IF(OR(P83="",Q83=""),"",Q83-P83)</f>
        <v/>
      </c>
      <c r="W83" s="23">
        <f>IF(OR(P83="",O83&lt;&gt;"Listed"),"",TODAY()-P83)</f>
        <v/>
      </c>
    </row>
    <row r="84">
      <c r="E84" s="22" t="n"/>
      <c r="F84" s="9" t="n"/>
      <c r="I84" s="9" t="n"/>
      <c r="J84" s="23">
        <f>IF(A84="","",COUNTIFS(Comps!$A$2:$A$1000,A84,Comps!$C$2:$C$1000,"Sold",Comps!$H$2:$H$1000,"&lt;&gt;Loose"))</f>
        <v/>
      </c>
      <c r="K84" s="24">
        <f>IF(A84="","",IFERROR(AVERAGEIFS(Comps!$E$2:$E$1000,Comps!$A$2:$A$1000,A84,Comps!$C$2:$C$1000,"Sold",Comps!$H$2:$H$1000,"&lt;&gt;Loose"),""))</f>
        <v/>
      </c>
      <c r="L84" s="23">
        <f>IF(OR(A84="",J84=0),"",TEXT(MINIFS(Comps!$E$2:$E$1000,Comps!$A$2:$A$1000,A84,Comps!$C$2:$C$1000,"Sold",Comps!$H$2:$H$1000,"&lt;&gt;Loose"),"0")&amp;"-"&amp;TEXT(MAXIFS(Comps!$E$2:$E$1000,Comps!$A$2:$A$1000,A84,Comps!$C$2:$C$1000,"Sold",Comps!$H$2:$H$1000,"&lt;&gt;Loose"),"0"))</f>
        <v/>
      </c>
      <c r="M84" s="24">
        <f>IF(OR(F84="",H84=""),"",ROUND((F84+N(I84)+IF(N(I84)&gt;0,Settings!$B$14,0)+IFERROR(VLOOKUP(H84,Settings!$A$2:$C$10,3,FALSE),0)+Settings!$B$13)/(1-IFERROR(VLOOKUP(H84,Settings!$A$2:$C$10,2,FALSE),0)),2))</f>
        <v/>
      </c>
      <c r="N84" s="9" t="n"/>
      <c r="P84" s="22" t="n"/>
      <c r="Q84" s="22" t="n"/>
      <c r="R84" s="9" t="n"/>
      <c r="S84" s="9" t="n"/>
      <c r="T84" s="24">
        <f>IF(R84="","",ROUND(R84*IFERROR(VLOOKUP(H84,Settings!$A$2:$C$10,2,FALSE),0)+IFERROR(VLOOKUP(H84,Settings!$A$2:$C$10,3,FALSE),0),2))</f>
        <v/>
      </c>
      <c r="U84" s="24">
        <f>IF(R84="","",ROUND(R84-F84-N(S84)-IF(N(S84)&gt;0,Settings!$B$14,0)-T84,2))</f>
        <v/>
      </c>
      <c r="V84" s="23">
        <f>IF(OR(P84="",Q84=""),"",Q84-P84)</f>
        <v/>
      </c>
      <c r="W84" s="23">
        <f>IF(OR(P84="",O84&lt;&gt;"Listed"),"",TODAY()-P84)</f>
        <v/>
      </c>
    </row>
    <row r="85">
      <c r="E85" s="22" t="n"/>
      <c r="F85" s="9" t="n"/>
      <c r="I85" s="9" t="n"/>
      <c r="J85" s="23">
        <f>IF(A85="","",COUNTIFS(Comps!$A$2:$A$1000,A85,Comps!$C$2:$C$1000,"Sold",Comps!$H$2:$H$1000,"&lt;&gt;Loose"))</f>
        <v/>
      </c>
      <c r="K85" s="24">
        <f>IF(A85="","",IFERROR(AVERAGEIFS(Comps!$E$2:$E$1000,Comps!$A$2:$A$1000,A85,Comps!$C$2:$C$1000,"Sold",Comps!$H$2:$H$1000,"&lt;&gt;Loose"),""))</f>
        <v/>
      </c>
      <c r="L85" s="23">
        <f>IF(OR(A85="",J85=0),"",TEXT(MINIFS(Comps!$E$2:$E$1000,Comps!$A$2:$A$1000,A85,Comps!$C$2:$C$1000,"Sold",Comps!$H$2:$H$1000,"&lt;&gt;Loose"),"0")&amp;"-"&amp;TEXT(MAXIFS(Comps!$E$2:$E$1000,Comps!$A$2:$A$1000,A85,Comps!$C$2:$C$1000,"Sold",Comps!$H$2:$H$1000,"&lt;&gt;Loose"),"0"))</f>
        <v/>
      </c>
      <c r="M85" s="24">
        <f>IF(OR(F85="",H85=""),"",ROUND((F85+N(I85)+IF(N(I85)&gt;0,Settings!$B$14,0)+IFERROR(VLOOKUP(H85,Settings!$A$2:$C$10,3,FALSE),0)+Settings!$B$13)/(1-IFERROR(VLOOKUP(H85,Settings!$A$2:$C$10,2,FALSE),0)),2))</f>
        <v/>
      </c>
      <c r="N85" s="9" t="n"/>
      <c r="P85" s="22" t="n"/>
      <c r="Q85" s="22" t="n"/>
      <c r="R85" s="9" t="n"/>
      <c r="S85" s="9" t="n"/>
      <c r="T85" s="24">
        <f>IF(R85="","",ROUND(R85*IFERROR(VLOOKUP(H85,Settings!$A$2:$C$10,2,FALSE),0)+IFERROR(VLOOKUP(H85,Settings!$A$2:$C$10,3,FALSE),0),2))</f>
        <v/>
      </c>
      <c r="U85" s="24">
        <f>IF(R85="","",ROUND(R85-F85-N(S85)-IF(N(S85)&gt;0,Settings!$B$14,0)-T85,2))</f>
        <v/>
      </c>
      <c r="V85" s="23">
        <f>IF(OR(P85="",Q85=""),"",Q85-P85)</f>
        <v/>
      </c>
      <c r="W85" s="23">
        <f>IF(OR(P85="",O85&lt;&gt;"Listed"),"",TODAY()-P85)</f>
        <v/>
      </c>
    </row>
    <row r="86">
      <c r="E86" s="22" t="n"/>
      <c r="F86" s="9" t="n"/>
      <c r="I86" s="9" t="n"/>
      <c r="J86" s="23">
        <f>IF(A86="","",COUNTIFS(Comps!$A$2:$A$1000,A86,Comps!$C$2:$C$1000,"Sold",Comps!$H$2:$H$1000,"&lt;&gt;Loose"))</f>
        <v/>
      </c>
      <c r="K86" s="24">
        <f>IF(A86="","",IFERROR(AVERAGEIFS(Comps!$E$2:$E$1000,Comps!$A$2:$A$1000,A86,Comps!$C$2:$C$1000,"Sold",Comps!$H$2:$H$1000,"&lt;&gt;Loose"),""))</f>
        <v/>
      </c>
      <c r="L86" s="23">
        <f>IF(OR(A86="",J86=0),"",TEXT(MINIFS(Comps!$E$2:$E$1000,Comps!$A$2:$A$1000,A86,Comps!$C$2:$C$1000,"Sold",Comps!$H$2:$H$1000,"&lt;&gt;Loose"),"0")&amp;"-"&amp;TEXT(MAXIFS(Comps!$E$2:$E$1000,Comps!$A$2:$A$1000,A86,Comps!$C$2:$C$1000,"Sold",Comps!$H$2:$H$1000,"&lt;&gt;Loose"),"0"))</f>
        <v/>
      </c>
      <c r="M86" s="24">
        <f>IF(OR(F86="",H86=""),"",ROUND((F86+N(I86)+IF(N(I86)&gt;0,Settings!$B$14,0)+IFERROR(VLOOKUP(H86,Settings!$A$2:$C$10,3,FALSE),0)+Settings!$B$13)/(1-IFERROR(VLOOKUP(H86,Settings!$A$2:$C$10,2,FALSE),0)),2))</f>
        <v/>
      </c>
      <c r="N86" s="9" t="n"/>
      <c r="P86" s="22" t="n"/>
      <c r="Q86" s="22" t="n"/>
      <c r="R86" s="9" t="n"/>
      <c r="S86" s="9" t="n"/>
      <c r="T86" s="24">
        <f>IF(R86="","",ROUND(R86*IFERROR(VLOOKUP(H86,Settings!$A$2:$C$10,2,FALSE),0)+IFERROR(VLOOKUP(H86,Settings!$A$2:$C$10,3,FALSE),0),2))</f>
        <v/>
      </c>
      <c r="U86" s="24">
        <f>IF(R86="","",ROUND(R86-F86-N(S86)-IF(N(S86)&gt;0,Settings!$B$14,0)-T86,2))</f>
        <v/>
      </c>
      <c r="V86" s="23">
        <f>IF(OR(P86="",Q86=""),"",Q86-P86)</f>
        <v/>
      </c>
      <c r="W86" s="23">
        <f>IF(OR(P86="",O86&lt;&gt;"Listed"),"",TODAY()-P86)</f>
        <v/>
      </c>
    </row>
    <row r="87">
      <c r="E87" s="22" t="n"/>
      <c r="F87" s="9" t="n"/>
      <c r="I87" s="9" t="n"/>
      <c r="J87" s="23">
        <f>IF(A87="","",COUNTIFS(Comps!$A$2:$A$1000,A87,Comps!$C$2:$C$1000,"Sold",Comps!$H$2:$H$1000,"&lt;&gt;Loose"))</f>
        <v/>
      </c>
      <c r="K87" s="24">
        <f>IF(A87="","",IFERROR(AVERAGEIFS(Comps!$E$2:$E$1000,Comps!$A$2:$A$1000,A87,Comps!$C$2:$C$1000,"Sold",Comps!$H$2:$H$1000,"&lt;&gt;Loose"),""))</f>
        <v/>
      </c>
      <c r="L87" s="23">
        <f>IF(OR(A87="",J87=0),"",TEXT(MINIFS(Comps!$E$2:$E$1000,Comps!$A$2:$A$1000,A87,Comps!$C$2:$C$1000,"Sold",Comps!$H$2:$H$1000,"&lt;&gt;Loose"),"0")&amp;"-"&amp;TEXT(MAXIFS(Comps!$E$2:$E$1000,Comps!$A$2:$A$1000,A87,Comps!$C$2:$C$1000,"Sold",Comps!$H$2:$H$1000,"&lt;&gt;Loose"),"0"))</f>
        <v/>
      </c>
      <c r="M87" s="24">
        <f>IF(OR(F87="",H87=""),"",ROUND((F87+N(I87)+IF(N(I87)&gt;0,Settings!$B$14,0)+IFERROR(VLOOKUP(H87,Settings!$A$2:$C$10,3,FALSE),0)+Settings!$B$13)/(1-IFERROR(VLOOKUP(H87,Settings!$A$2:$C$10,2,FALSE),0)),2))</f>
        <v/>
      </c>
      <c r="N87" s="9" t="n"/>
      <c r="P87" s="22" t="n"/>
      <c r="Q87" s="22" t="n"/>
      <c r="R87" s="9" t="n"/>
      <c r="S87" s="9" t="n"/>
      <c r="T87" s="24">
        <f>IF(R87="","",ROUND(R87*IFERROR(VLOOKUP(H87,Settings!$A$2:$C$10,2,FALSE),0)+IFERROR(VLOOKUP(H87,Settings!$A$2:$C$10,3,FALSE),0),2))</f>
        <v/>
      </c>
      <c r="U87" s="24">
        <f>IF(R87="","",ROUND(R87-F87-N(S87)-IF(N(S87)&gt;0,Settings!$B$14,0)-T87,2))</f>
        <v/>
      </c>
      <c r="V87" s="23">
        <f>IF(OR(P87="",Q87=""),"",Q87-P87)</f>
        <v/>
      </c>
      <c r="W87" s="23">
        <f>IF(OR(P87="",O87&lt;&gt;"Listed"),"",TODAY()-P87)</f>
        <v/>
      </c>
    </row>
    <row r="88">
      <c r="E88" s="22" t="n"/>
      <c r="F88" s="9" t="n"/>
      <c r="I88" s="9" t="n"/>
      <c r="J88" s="23">
        <f>IF(A88="","",COUNTIFS(Comps!$A$2:$A$1000,A88,Comps!$C$2:$C$1000,"Sold",Comps!$H$2:$H$1000,"&lt;&gt;Loose"))</f>
        <v/>
      </c>
      <c r="K88" s="24">
        <f>IF(A88="","",IFERROR(AVERAGEIFS(Comps!$E$2:$E$1000,Comps!$A$2:$A$1000,A88,Comps!$C$2:$C$1000,"Sold",Comps!$H$2:$H$1000,"&lt;&gt;Loose"),""))</f>
        <v/>
      </c>
      <c r="L88" s="23">
        <f>IF(OR(A88="",J88=0),"",TEXT(MINIFS(Comps!$E$2:$E$1000,Comps!$A$2:$A$1000,A88,Comps!$C$2:$C$1000,"Sold",Comps!$H$2:$H$1000,"&lt;&gt;Loose"),"0")&amp;"-"&amp;TEXT(MAXIFS(Comps!$E$2:$E$1000,Comps!$A$2:$A$1000,A88,Comps!$C$2:$C$1000,"Sold",Comps!$H$2:$H$1000,"&lt;&gt;Loose"),"0"))</f>
        <v/>
      </c>
      <c r="M88" s="24">
        <f>IF(OR(F88="",H88=""),"",ROUND((F88+N(I88)+IF(N(I88)&gt;0,Settings!$B$14,0)+IFERROR(VLOOKUP(H88,Settings!$A$2:$C$10,3,FALSE),0)+Settings!$B$13)/(1-IFERROR(VLOOKUP(H88,Settings!$A$2:$C$10,2,FALSE),0)),2))</f>
        <v/>
      </c>
      <c r="N88" s="9" t="n"/>
      <c r="P88" s="22" t="n"/>
      <c r="Q88" s="22" t="n"/>
      <c r="R88" s="9" t="n"/>
      <c r="S88" s="9" t="n"/>
      <c r="T88" s="24">
        <f>IF(R88="","",ROUND(R88*IFERROR(VLOOKUP(H88,Settings!$A$2:$C$10,2,FALSE),0)+IFERROR(VLOOKUP(H88,Settings!$A$2:$C$10,3,FALSE),0),2))</f>
        <v/>
      </c>
      <c r="U88" s="24">
        <f>IF(R88="","",ROUND(R88-F88-N(S88)-IF(N(S88)&gt;0,Settings!$B$14,0)-T88,2))</f>
        <v/>
      </c>
      <c r="V88" s="23">
        <f>IF(OR(P88="",Q88=""),"",Q88-P88)</f>
        <v/>
      </c>
      <c r="W88" s="23">
        <f>IF(OR(P88="",O88&lt;&gt;"Listed"),"",TODAY()-P88)</f>
        <v/>
      </c>
    </row>
    <row r="89">
      <c r="E89" s="22" t="n"/>
      <c r="F89" s="9" t="n"/>
      <c r="I89" s="9" t="n"/>
      <c r="J89" s="23">
        <f>IF(A89="","",COUNTIFS(Comps!$A$2:$A$1000,A89,Comps!$C$2:$C$1000,"Sold",Comps!$H$2:$H$1000,"&lt;&gt;Loose"))</f>
        <v/>
      </c>
      <c r="K89" s="24">
        <f>IF(A89="","",IFERROR(AVERAGEIFS(Comps!$E$2:$E$1000,Comps!$A$2:$A$1000,A89,Comps!$C$2:$C$1000,"Sold",Comps!$H$2:$H$1000,"&lt;&gt;Loose"),""))</f>
        <v/>
      </c>
      <c r="L89" s="23">
        <f>IF(OR(A89="",J89=0),"",TEXT(MINIFS(Comps!$E$2:$E$1000,Comps!$A$2:$A$1000,A89,Comps!$C$2:$C$1000,"Sold",Comps!$H$2:$H$1000,"&lt;&gt;Loose"),"0")&amp;"-"&amp;TEXT(MAXIFS(Comps!$E$2:$E$1000,Comps!$A$2:$A$1000,A89,Comps!$C$2:$C$1000,"Sold",Comps!$H$2:$H$1000,"&lt;&gt;Loose"),"0"))</f>
        <v/>
      </c>
      <c r="M89" s="24">
        <f>IF(OR(F89="",H89=""),"",ROUND((F89+N(I89)+IF(N(I89)&gt;0,Settings!$B$14,0)+IFERROR(VLOOKUP(H89,Settings!$A$2:$C$10,3,FALSE),0)+Settings!$B$13)/(1-IFERROR(VLOOKUP(H89,Settings!$A$2:$C$10,2,FALSE),0)),2))</f>
        <v/>
      </c>
      <c r="N89" s="9" t="n"/>
      <c r="P89" s="22" t="n"/>
      <c r="Q89" s="22" t="n"/>
      <c r="R89" s="9" t="n"/>
      <c r="S89" s="9" t="n"/>
      <c r="T89" s="24">
        <f>IF(R89="","",ROUND(R89*IFERROR(VLOOKUP(H89,Settings!$A$2:$C$10,2,FALSE),0)+IFERROR(VLOOKUP(H89,Settings!$A$2:$C$10,3,FALSE),0),2))</f>
        <v/>
      </c>
      <c r="U89" s="24">
        <f>IF(R89="","",ROUND(R89-F89-N(S89)-IF(N(S89)&gt;0,Settings!$B$14,0)-T89,2))</f>
        <v/>
      </c>
      <c r="V89" s="23">
        <f>IF(OR(P89="",Q89=""),"",Q89-P89)</f>
        <v/>
      </c>
      <c r="W89" s="23">
        <f>IF(OR(P89="",O89&lt;&gt;"Listed"),"",TODAY()-P89)</f>
        <v/>
      </c>
    </row>
    <row r="90">
      <c r="E90" s="22" t="n"/>
      <c r="F90" s="9" t="n"/>
      <c r="I90" s="9" t="n"/>
      <c r="J90" s="23">
        <f>IF(A90="","",COUNTIFS(Comps!$A$2:$A$1000,A90,Comps!$C$2:$C$1000,"Sold",Comps!$H$2:$H$1000,"&lt;&gt;Loose"))</f>
        <v/>
      </c>
      <c r="K90" s="24">
        <f>IF(A90="","",IFERROR(AVERAGEIFS(Comps!$E$2:$E$1000,Comps!$A$2:$A$1000,A90,Comps!$C$2:$C$1000,"Sold",Comps!$H$2:$H$1000,"&lt;&gt;Loose"),""))</f>
        <v/>
      </c>
      <c r="L90" s="23">
        <f>IF(OR(A90="",J90=0),"",TEXT(MINIFS(Comps!$E$2:$E$1000,Comps!$A$2:$A$1000,A90,Comps!$C$2:$C$1000,"Sold",Comps!$H$2:$H$1000,"&lt;&gt;Loose"),"0")&amp;"-"&amp;TEXT(MAXIFS(Comps!$E$2:$E$1000,Comps!$A$2:$A$1000,A90,Comps!$C$2:$C$1000,"Sold",Comps!$H$2:$H$1000,"&lt;&gt;Loose"),"0"))</f>
        <v/>
      </c>
      <c r="M90" s="24">
        <f>IF(OR(F90="",H90=""),"",ROUND((F90+N(I90)+IF(N(I90)&gt;0,Settings!$B$14,0)+IFERROR(VLOOKUP(H90,Settings!$A$2:$C$10,3,FALSE),0)+Settings!$B$13)/(1-IFERROR(VLOOKUP(H90,Settings!$A$2:$C$10,2,FALSE),0)),2))</f>
        <v/>
      </c>
      <c r="N90" s="9" t="n"/>
      <c r="P90" s="22" t="n"/>
      <c r="Q90" s="22" t="n"/>
      <c r="R90" s="9" t="n"/>
      <c r="S90" s="9" t="n"/>
      <c r="T90" s="24">
        <f>IF(R90="","",ROUND(R90*IFERROR(VLOOKUP(H90,Settings!$A$2:$C$10,2,FALSE),0)+IFERROR(VLOOKUP(H90,Settings!$A$2:$C$10,3,FALSE),0),2))</f>
        <v/>
      </c>
      <c r="U90" s="24">
        <f>IF(R90="","",ROUND(R90-F90-N(S90)-IF(N(S90)&gt;0,Settings!$B$14,0)-T90,2))</f>
        <v/>
      </c>
      <c r="V90" s="23">
        <f>IF(OR(P90="",Q90=""),"",Q90-P90)</f>
        <v/>
      </c>
      <c r="W90" s="23">
        <f>IF(OR(P90="",O90&lt;&gt;"Listed"),"",TODAY()-P90)</f>
        <v/>
      </c>
    </row>
    <row r="91">
      <c r="E91" s="22" t="n"/>
      <c r="F91" s="9" t="n"/>
      <c r="I91" s="9" t="n"/>
      <c r="J91" s="23">
        <f>IF(A91="","",COUNTIFS(Comps!$A$2:$A$1000,A91,Comps!$C$2:$C$1000,"Sold",Comps!$H$2:$H$1000,"&lt;&gt;Loose"))</f>
        <v/>
      </c>
      <c r="K91" s="24">
        <f>IF(A91="","",IFERROR(AVERAGEIFS(Comps!$E$2:$E$1000,Comps!$A$2:$A$1000,A91,Comps!$C$2:$C$1000,"Sold",Comps!$H$2:$H$1000,"&lt;&gt;Loose"),""))</f>
        <v/>
      </c>
      <c r="L91" s="23">
        <f>IF(OR(A91="",J91=0),"",TEXT(MINIFS(Comps!$E$2:$E$1000,Comps!$A$2:$A$1000,A91,Comps!$C$2:$C$1000,"Sold",Comps!$H$2:$H$1000,"&lt;&gt;Loose"),"0")&amp;"-"&amp;TEXT(MAXIFS(Comps!$E$2:$E$1000,Comps!$A$2:$A$1000,A91,Comps!$C$2:$C$1000,"Sold",Comps!$H$2:$H$1000,"&lt;&gt;Loose"),"0"))</f>
        <v/>
      </c>
      <c r="M91" s="24">
        <f>IF(OR(F91="",H91=""),"",ROUND((F91+N(I91)+IF(N(I91)&gt;0,Settings!$B$14,0)+IFERROR(VLOOKUP(H91,Settings!$A$2:$C$10,3,FALSE),0)+Settings!$B$13)/(1-IFERROR(VLOOKUP(H91,Settings!$A$2:$C$10,2,FALSE),0)),2))</f>
        <v/>
      </c>
      <c r="N91" s="9" t="n"/>
      <c r="P91" s="22" t="n"/>
      <c r="Q91" s="22" t="n"/>
      <c r="R91" s="9" t="n"/>
      <c r="S91" s="9" t="n"/>
      <c r="T91" s="24">
        <f>IF(R91="","",ROUND(R91*IFERROR(VLOOKUP(H91,Settings!$A$2:$C$10,2,FALSE),0)+IFERROR(VLOOKUP(H91,Settings!$A$2:$C$10,3,FALSE),0),2))</f>
        <v/>
      </c>
      <c r="U91" s="24">
        <f>IF(R91="","",ROUND(R91-F91-N(S91)-IF(N(S91)&gt;0,Settings!$B$14,0)-T91,2))</f>
        <v/>
      </c>
      <c r="V91" s="23">
        <f>IF(OR(P91="",Q91=""),"",Q91-P91)</f>
        <v/>
      </c>
      <c r="W91" s="23">
        <f>IF(OR(P91="",O91&lt;&gt;"Listed"),"",TODAY()-P91)</f>
        <v/>
      </c>
    </row>
    <row r="92">
      <c r="E92" s="22" t="n"/>
      <c r="F92" s="9" t="n"/>
      <c r="I92" s="9" t="n"/>
      <c r="J92" s="23">
        <f>IF(A92="","",COUNTIFS(Comps!$A$2:$A$1000,A92,Comps!$C$2:$C$1000,"Sold",Comps!$H$2:$H$1000,"&lt;&gt;Loose"))</f>
        <v/>
      </c>
      <c r="K92" s="24">
        <f>IF(A92="","",IFERROR(AVERAGEIFS(Comps!$E$2:$E$1000,Comps!$A$2:$A$1000,A92,Comps!$C$2:$C$1000,"Sold",Comps!$H$2:$H$1000,"&lt;&gt;Loose"),""))</f>
        <v/>
      </c>
      <c r="L92" s="23">
        <f>IF(OR(A92="",J92=0),"",TEXT(MINIFS(Comps!$E$2:$E$1000,Comps!$A$2:$A$1000,A92,Comps!$C$2:$C$1000,"Sold",Comps!$H$2:$H$1000,"&lt;&gt;Loose"),"0")&amp;"-"&amp;TEXT(MAXIFS(Comps!$E$2:$E$1000,Comps!$A$2:$A$1000,A92,Comps!$C$2:$C$1000,"Sold",Comps!$H$2:$H$1000,"&lt;&gt;Loose"),"0"))</f>
        <v/>
      </c>
      <c r="M92" s="24">
        <f>IF(OR(F92="",H92=""),"",ROUND((F92+N(I92)+IF(N(I92)&gt;0,Settings!$B$14,0)+IFERROR(VLOOKUP(H92,Settings!$A$2:$C$10,3,FALSE),0)+Settings!$B$13)/(1-IFERROR(VLOOKUP(H92,Settings!$A$2:$C$10,2,FALSE),0)),2))</f>
        <v/>
      </c>
      <c r="N92" s="9" t="n"/>
      <c r="P92" s="22" t="n"/>
      <c r="Q92" s="22" t="n"/>
      <c r="R92" s="9" t="n"/>
      <c r="S92" s="9" t="n"/>
      <c r="T92" s="24">
        <f>IF(R92="","",ROUND(R92*IFERROR(VLOOKUP(H92,Settings!$A$2:$C$10,2,FALSE),0)+IFERROR(VLOOKUP(H92,Settings!$A$2:$C$10,3,FALSE),0),2))</f>
        <v/>
      </c>
      <c r="U92" s="24">
        <f>IF(R92="","",ROUND(R92-F92-N(S92)-IF(N(S92)&gt;0,Settings!$B$14,0)-T92,2))</f>
        <v/>
      </c>
      <c r="V92" s="23">
        <f>IF(OR(P92="",Q92=""),"",Q92-P92)</f>
        <v/>
      </c>
      <c r="W92" s="23">
        <f>IF(OR(P92="",O92&lt;&gt;"Listed"),"",TODAY()-P92)</f>
        <v/>
      </c>
    </row>
    <row r="93">
      <c r="E93" s="22" t="n"/>
      <c r="F93" s="9" t="n"/>
      <c r="I93" s="9" t="n"/>
      <c r="J93" s="23">
        <f>IF(A93="","",COUNTIFS(Comps!$A$2:$A$1000,A93,Comps!$C$2:$C$1000,"Sold",Comps!$H$2:$H$1000,"&lt;&gt;Loose"))</f>
        <v/>
      </c>
      <c r="K93" s="24">
        <f>IF(A93="","",IFERROR(AVERAGEIFS(Comps!$E$2:$E$1000,Comps!$A$2:$A$1000,A93,Comps!$C$2:$C$1000,"Sold",Comps!$H$2:$H$1000,"&lt;&gt;Loose"),""))</f>
        <v/>
      </c>
      <c r="L93" s="23">
        <f>IF(OR(A93="",J93=0),"",TEXT(MINIFS(Comps!$E$2:$E$1000,Comps!$A$2:$A$1000,A93,Comps!$C$2:$C$1000,"Sold",Comps!$H$2:$H$1000,"&lt;&gt;Loose"),"0")&amp;"-"&amp;TEXT(MAXIFS(Comps!$E$2:$E$1000,Comps!$A$2:$A$1000,A93,Comps!$C$2:$C$1000,"Sold",Comps!$H$2:$H$1000,"&lt;&gt;Loose"),"0"))</f>
        <v/>
      </c>
      <c r="M93" s="24">
        <f>IF(OR(F93="",H93=""),"",ROUND((F93+N(I93)+IF(N(I93)&gt;0,Settings!$B$14,0)+IFERROR(VLOOKUP(H93,Settings!$A$2:$C$10,3,FALSE),0)+Settings!$B$13)/(1-IFERROR(VLOOKUP(H93,Settings!$A$2:$C$10,2,FALSE),0)),2))</f>
        <v/>
      </c>
      <c r="N93" s="9" t="n"/>
      <c r="P93" s="22" t="n"/>
      <c r="Q93" s="22" t="n"/>
      <c r="R93" s="9" t="n"/>
      <c r="S93" s="9" t="n"/>
      <c r="T93" s="24">
        <f>IF(R93="","",ROUND(R93*IFERROR(VLOOKUP(H93,Settings!$A$2:$C$10,2,FALSE),0)+IFERROR(VLOOKUP(H93,Settings!$A$2:$C$10,3,FALSE),0),2))</f>
        <v/>
      </c>
      <c r="U93" s="24">
        <f>IF(R93="","",ROUND(R93-F93-N(S93)-IF(N(S93)&gt;0,Settings!$B$14,0)-T93,2))</f>
        <v/>
      </c>
      <c r="V93" s="23">
        <f>IF(OR(P93="",Q93=""),"",Q93-P93)</f>
        <v/>
      </c>
      <c r="W93" s="23">
        <f>IF(OR(P93="",O93&lt;&gt;"Listed"),"",TODAY()-P93)</f>
        <v/>
      </c>
    </row>
    <row r="94">
      <c r="E94" s="22" t="n"/>
      <c r="F94" s="9" t="n"/>
      <c r="I94" s="9" t="n"/>
      <c r="J94" s="23">
        <f>IF(A94="","",COUNTIFS(Comps!$A$2:$A$1000,A94,Comps!$C$2:$C$1000,"Sold",Comps!$H$2:$H$1000,"&lt;&gt;Loose"))</f>
        <v/>
      </c>
      <c r="K94" s="24">
        <f>IF(A94="","",IFERROR(AVERAGEIFS(Comps!$E$2:$E$1000,Comps!$A$2:$A$1000,A94,Comps!$C$2:$C$1000,"Sold",Comps!$H$2:$H$1000,"&lt;&gt;Loose"),""))</f>
        <v/>
      </c>
      <c r="L94" s="23">
        <f>IF(OR(A94="",J94=0),"",TEXT(MINIFS(Comps!$E$2:$E$1000,Comps!$A$2:$A$1000,A94,Comps!$C$2:$C$1000,"Sold",Comps!$H$2:$H$1000,"&lt;&gt;Loose"),"0")&amp;"-"&amp;TEXT(MAXIFS(Comps!$E$2:$E$1000,Comps!$A$2:$A$1000,A94,Comps!$C$2:$C$1000,"Sold",Comps!$H$2:$H$1000,"&lt;&gt;Loose"),"0"))</f>
        <v/>
      </c>
      <c r="M94" s="24">
        <f>IF(OR(F94="",H94=""),"",ROUND((F94+N(I94)+IF(N(I94)&gt;0,Settings!$B$14,0)+IFERROR(VLOOKUP(H94,Settings!$A$2:$C$10,3,FALSE),0)+Settings!$B$13)/(1-IFERROR(VLOOKUP(H94,Settings!$A$2:$C$10,2,FALSE),0)),2))</f>
        <v/>
      </c>
      <c r="N94" s="9" t="n"/>
      <c r="P94" s="22" t="n"/>
      <c r="Q94" s="22" t="n"/>
      <c r="R94" s="9" t="n"/>
      <c r="S94" s="9" t="n"/>
      <c r="T94" s="24">
        <f>IF(R94="","",ROUND(R94*IFERROR(VLOOKUP(H94,Settings!$A$2:$C$10,2,FALSE),0)+IFERROR(VLOOKUP(H94,Settings!$A$2:$C$10,3,FALSE),0),2))</f>
        <v/>
      </c>
      <c r="U94" s="24">
        <f>IF(R94="","",ROUND(R94-F94-N(S94)-IF(N(S94)&gt;0,Settings!$B$14,0)-T94,2))</f>
        <v/>
      </c>
      <c r="V94" s="23">
        <f>IF(OR(P94="",Q94=""),"",Q94-P94)</f>
        <v/>
      </c>
      <c r="W94" s="23">
        <f>IF(OR(P94="",O94&lt;&gt;"Listed"),"",TODAY()-P94)</f>
        <v/>
      </c>
    </row>
    <row r="95">
      <c r="E95" s="22" t="n"/>
      <c r="F95" s="9" t="n"/>
      <c r="I95" s="9" t="n"/>
      <c r="J95" s="23">
        <f>IF(A95="","",COUNTIFS(Comps!$A$2:$A$1000,A95,Comps!$C$2:$C$1000,"Sold",Comps!$H$2:$H$1000,"&lt;&gt;Loose"))</f>
        <v/>
      </c>
      <c r="K95" s="24">
        <f>IF(A95="","",IFERROR(AVERAGEIFS(Comps!$E$2:$E$1000,Comps!$A$2:$A$1000,A95,Comps!$C$2:$C$1000,"Sold",Comps!$H$2:$H$1000,"&lt;&gt;Loose"),""))</f>
        <v/>
      </c>
      <c r="L95" s="23">
        <f>IF(OR(A95="",J95=0),"",TEXT(MINIFS(Comps!$E$2:$E$1000,Comps!$A$2:$A$1000,A95,Comps!$C$2:$C$1000,"Sold",Comps!$H$2:$H$1000,"&lt;&gt;Loose"),"0")&amp;"-"&amp;TEXT(MAXIFS(Comps!$E$2:$E$1000,Comps!$A$2:$A$1000,A95,Comps!$C$2:$C$1000,"Sold",Comps!$H$2:$H$1000,"&lt;&gt;Loose"),"0"))</f>
        <v/>
      </c>
      <c r="M95" s="24">
        <f>IF(OR(F95="",H95=""),"",ROUND((F95+N(I95)+IF(N(I95)&gt;0,Settings!$B$14,0)+IFERROR(VLOOKUP(H95,Settings!$A$2:$C$10,3,FALSE),0)+Settings!$B$13)/(1-IFERROR(VLOOKUP(H95,Settings!$A$2:$C$10,2,FALSE),0)),2))</f>
        <v/>
      </c>
      <c r="N95" s="9" t="n"/>
      <c r="P95" s="22" t="n"/>
      <c r="Q95" s="22" t="n"/>
      <c r="R95" s="9" t="n"/>
      <c r="S95" s="9" t="n"/>
      <c r="T95" s="24">
        <f>IF(R95="","",ROUND(R95*IFERROR(VLOOKUP(H95,Settings!$A$2:$C$10,2,FALSE),0)+IFERROR(VLOOKUP(H95,Settings!$A$2:$C$10,3,FALSE),0),2))</f>
        <v/>
      </c>
      <c r="U95" s="24">
        <f>IF(R95="","",ROUND(R95-F95-N(S95)-IF(N(S95)&gt;0,Settings!$B$14,0)-T95,2))</f>
        <v/>
      </c>
      <c r="V95" s="23">
        <f>IF(OR(P95="",Q95=""),"",Q95-P95)</f>
        <v/>
      </c>
      <c r="W95" s="23">
        <f>IF(OR(P95="",O95&lt;&gt;"Listed"),"",TODAY()-P95)</f>
        <v/>
      </c>
    </row>
    <row r="96">
      <c r="E96" s="22" t="n"/>
      <c r="F96" s="9" t="n"/>
      <c r="I96" s="9" t="n"/>
      <c r="J96" s="23">
        <f>IF(A96="","",COUNTIFS(Comps!$A$2:$A$1000,A96,Comps!$C$2:$C$1000,"Sold",Comps!$H$2:$H$1000,"&lt;&gt;Loose"))</f>
        <v/>
      </c>
      <c r="K96" s="24">
        <f>IF(A96="","",IFERROR(AVERAGEIFS(Comps!$E$2:$E$1000,Comps!$A$2:$A$1000,A96,Comps!$C$2:$C$1000,"Sold",Comps!$H$2:$H$1000,"&lt;&gt;Loose"),""))</f>
        <v/>
      </c>
      <c r="L96" s="23">
        <f>IF(OR(A96="",J96=0),"",TEXT(MINIFS(Comps!$E$2:$E$1000,Comps!$A$2:$A$1000,A96,Comps!$C$2:$C$1000,"Sold",Comps!$H$2:$H$1000,"&lt;&gt;Loose"),"0")&amp;"-"&amp;TEXT(MAXIFS(Comps!$E$2:$E$1000,Comps!$A$2:$A$1000,A96,Comps!$C$2:$C$1000,"Sold",Comps!$H$2:$H$1000,"&lt;&gt;Loose"),"0"))</f>
        <v/>
      </c>
      <c r="M96" s="24">
        <f>IF(OR(F96="",H96=""),"",ROUND((F96+N(I96)+IF(N(I96)&gt;0,Settings!$B$14,0)+IFERROR(VLOOKUP(H96,Settings!$A$2:$C$10,3,FALSE),0)+Settings!$B$13)/(1-IFERROR(VLOOKUP(H96,Settings!$A$2:$C$10,2,FALSE),0)),2))</f>
        <v/>
      </c>
      <c r="N96" s="9" t="n"/>
      <c r="P96" s="22" t="n"/>
      <c r="Q96" s="22" t="n"/>
      <c r="R96" s="9" t="n"/>
      <c r="S96" s="9" t="n"/>
      <c r="T96" s="24">
        <f>IF(R96="","",ROUND(R96*IFERROR(VLOOKUP(H96,Settings!$A$2:$C$10,2,FALSE),0)+IFERROR(VLOOKUP(H96,Settings!$A$2:$C$10,3,FALSE),0),2))</f>
        <v/>
      </c>
      <c r="U96" s="24">
        <f>IF(R96="","",ROUND(R96-F96-N(S96)-IF(N(S96)&gt;0,Settings!$B$14,0)-T96,2))</f>
        <v/>
      </c>
      <c r="V96" s="23">
        <f>IF(OR(P96="",Q96=""),"",Q96-P96)</f>
        <v/>
      </c>
      <c r="W96" s="23">
        <f>IF(OR(P96="",O96&lt;&gt;"Listed"),"",TODAY()-P96)</f>
        <v/>
      </c>
    </row>
    <row r="97">
      <c r="E97" s="22" t="n"/>
      <c r="F97" s="9" t="n"/>
      <c r="I97" s="9" t="n"/>
      <c r="J97" s="23">
        <f>IF(A97="","",COUNTIFS(Comps!$A$2:$A$1000,A97,Comps!$C$2:$C$1000,"Sold",Comps!$H$2:$H$1000,"&lt;&gt;Loose"))</f>
        <v/>
      </c>
      <c r="K97" s="24">
        <f>IF(A97="","",IFERROR(AVERAGEIFS(Comps!$E$2:$E$1000,Comps!$A$2:$A$1000,A97,Comps!$C$2:$C$1000,"Sold",Comps!$H$2:$H$1000,"&lt;&gt;Loose"),""))</f>
        <v/>
      </c>
      <c r="L97" s="23">
        <f>IF(OR(A97="",J97=0),"",TEXT(MINIFS(Comps!$E$2:$E$1000,Comps!$A$2:$A$1000,A97,Comps!$C$2:$C$1000,"Sold",Comps!$H$2:$H$1000,"&lt;&gt;Loose"),"0")&amp;"-"&amp;TEXT(MAXIFS(Comps!$E$2:$E$1000,Comps!$A$2:$A$1000,A97,Comps!$C$2:$C$1000,"Sold",Comps!$H$2:$H$1000,"&lt;&gt;Loose"),"0"))</f>
        <v/>
      </c>
      <c r="M97" s="24">
        <f>IF(OR(F97="",H97=""),"",ROUND((F97+N(I97)+IF(N(I97)&gt;0,Settings!$B$14,0)+IFERROR(VLOOKUP(H97,Settings!$A$2:$C$10,3,FALSE),0)+Settings!$B$13)/(1-IFERROR(VLOOKUP(H97,Settings!$A$2:$C$10,2,FALSE),0)),2))</f>
        <v/>
      </c>
      <c r="N97" s="9" t="n"/>
      <c r="P97" s="22" t="n"/>
      <c r="Q97" s="22" t="n"/>
      <c r="R97" s="9" t="n"/>
      <c r="S97" s="9" t="n"/>
      <c r="T97" s="24">
        <f>IF(R97="","",ROUND(R97*IFERROR(VLOOKUP(H97,Settings!$A$2:$C$10,2,FALSE),0)+IFERROR(VLOOKUP(H97,Settings!$A$2:$C$10,3,FALSE),0),2))</f>
        <v/>
      </c>
      <c r="U97" s="24">
        <f>IF(R97="","",ROUND(R97-F97-N(S97)-IF(N(S97)&gt;0,Settings!$B$14,0)-T97,2))</f>
        <v/>
      </c>
      <c r="V97" s="23">
        <f>IF(OR(P97="",Q97=""),"",Q97-P97)</f>
        <v/>
      </c>
      <c r="W97" s="23">
        <f>IF(OR(P97="",O97&lt;&gt;"Listed"),"",TODAY()-P97)</f>
        <v/>
      </c>
    </row>
    <row r="98">
      <c r="E98" s="22" t="n"/>
      <c r="F98" s="9" t="n"/>
      <c r="I98" s="9" t="n"/>
      <c r="J98" s="23">
        <f>IF(A98="","",COUNTIFS(Comps!$A$2:$A$1000,A98,Comps!$C$2:$C$1000,"Sold",Comps!$H$2:$H$1000,"&lt;&gt;Loose"))</f>
        <v/>
      </c>
      <c r="K98" s="24">
        <f>IF(A98="","",IFERROR(AVERAGEIFS(Comps!$E$2:$E$1000,Comps!$A$2:$A$1000,A98,Comps!$C$2:$C$1000,"Sold",Comps!$H$2:$H$1000,"&lt;&gt;Loose"),""))</f>
        <v/>
      </c>
      <c r="L98" s="23">
        <f>IF(OR(A98="",J98=0),"",TEXT(MINIFS(Comps!$E$2:$E$1000,Comps!$A$2:$A$1000,A98,Comps!$C$2:$C$1000,"Sold",Comps!$H$2:$H$1000,"&lt;&gt;Loose"),"0")&amp;"-"&amp;TEXT(MAXIFS(Comps!$E$2:$E$1000,Comps!$A$2:$A$1000,A98,Comps!$C$2:$C$1000,"Sold",Comps!$H$2:$H$1000,"&lt;&gt;Loose"),"0"))</f>
        <v/>
      </c>
      <c r="M98" s="24">
        <f>IF(OR(F98="",H98=""),"",ROUND((F98+N(I98)+IF(N(I98)&gt;0,Settings!$B$14,0)+IFERROR(VLOOKUP(H98,Settings!$A$2:$C$10,3,FALSE),0)+Settings!$B$13)/(1-IFERROR(VLOOKUP(H98,Settings!$A$2:$C$10,2,FALSE),0)),2))</f>
        <v/>
      </c>
      <c r="N98" s="9" t="n"/>
      <c r="P98" s="22" t="n"/>
      <c r="Q98" s="22" t="n"/>
      <c r="R98" s="9" t="n"/>
      <c r="S98" s="9" t="n"/>
      <c r="T98" s="24">
        <f>IF(R98="","",ROUND(R98*IFERROR(VLOOKUP(H98,Settings!$A$2:$C$10,2,FALSE),0)+IFERROR(VLOOKUP(H98,Settings!$A$2:$C$10,3,FALSE),0),2))</f>
        <v/>
      </c>
      <c r="U98" s="24">
        <f>IF(R98="","",ROUND(R98-F98-N(S98)-IF(N(S98)&gt;0,Settings!$B$14,0)-T98,2))</f>
        <v/>
      </c>
      <c r="V98" s="23">
        <f>IF(OR(P98="",Q98=""),"",Q98-P98)</f>
        <v/>
      </c>
      <c r="W98" s="23">
        <f>IF(OR(P98="",O98&lt;&gt;"Listed"),"",TODAY()-P98)</f>
        <v/>
      </c>
    </row>
    <row r="99">
      <c r="E99" s="22" t="n"/>
      <c r="F99" s="9" t="n"/>
      <c r="I99" s="9" t="n"/>
      <c r="J99" s="23">
        <f>IF(A99="","",COUNTIFS(Comps!$A$2:$A$1000,A99,Comps!$C$2:$C$1000,"Sold",Comps!$H$2:$H$1000,"&lt;&gt;Loose"))</f>
        <v/>
      </c>
      <c r="K99" s="24">
        <f>IF(A99="","",IFERROR(AVERAGEIFS(Comps!$E$2:$E$1000,Comps!$A$2:$A$1000,A99,Comps!$C$2:$C$1000,"Sold",Comps!$H$2:$H$1000,"&lt;&gt;Loose"),""))</f>
        <v/>
      </c>
      <c r="L99" s="23">
        <f>IF(OR(A99="",J99=0),"",TEXT(MINIFS(Comps!$E$2:$E$1000,Comps!$A$2:$A$1000,A99,Comps!$C$2:$C$1000,"Sold",Comps!$H$2:$H$1000,"&lt;&gt;Loose"),"0")&amp;"-"&amp;TEXT(MAXIFS(Comps!$E$2:$E$1000,Comps!$A$2:$A$1000,A99,Comps!$C$2:$C$1000,"Sold",Comps!$H$2:$H$1000,"&lt;&gt;Loose"),"0"))</f>
        <v/>
      </c>
      <c r="M99" s="24">
        <f>IF(OR(F99="",H99=""),"",ROUND((F99+N(I99)+IF(N(I99)&gt;0,Settings!$B$14,0)+IFERROR(VLOOKUP(H99,Settings!$A$2:$C$10,3,FALSE),0)+Settings!$B$13)/(1-IFERROR(VLOOKUP(H99,Settings!$A$2:$C$10,2,FALSE),0)),2))</f>
        <v/>
      </c>
      <c r="N99" s="9" t="n"/>
      <c r="P99" s="22" t="n"/>
      <c r="Q99" s="22" t="n"/>
      <c r="R99" s="9" t="n"/>
      <c r="S99" s="9" t="n"/>
      <c r="T99" s="24">
        <f>IF(R99="","",ROUND(R99*IFERROR(VLOOKUP(H99,Settings!$A$2:$C$10,2,FALSE),0)+IFERROR(VLOOKUP(H99,Settings!$A$2:$C$10,3,FALSE),0),2))</f>
        <v/>
      </c>
      <c r="U99" s="24">
        <f>IF(R99="","",ROUND(R99-F99-N(S99)-IF(N(S99)&gt;0,Settings!$B$14,0)-T99,2))</f>
        <v/>
      </c>
      <c r="V99" s="23">
        <f>IF(OR(P99="",Q99=""),"",Q99-P99)</f>
        <v/>
      </c>
      <c r="W99" s="23">
        <f>IF(OR(P99="",O99&lt;&gt;"Listed"),"",TODAY()-P99)</f>
        <v/>
      </c>
    </row>
    <row r="100">
      <c r="E100" s="22" t="n"/>
      <c r="F100" s="9" t="n"/>
      <c r="I100" s="9" t="n"/>
      <c r="J100" s="23">
        <f>IF(A100="","",COUNTIFS(Comps!$A$2:$A$1000,A100,Comps!$C$2:$C$1000,"Sold",Comps!$H$2:$H$1000,"&lt;&gt;Loose"))</f>
        <v/>
      </c>
      <c r="K100" s="24">
        <f>IF(A100="","",IFERROR(AVERAGEIFS(Comps!$E$2:$E$1000,Comps!$A$2:$A$1000,A100,Comps!$C$2:$C$1000,"Sold",Comps!$H$2:$H$1000,"&lt;&gt;Loose"),""))</f>
        <v/>
      </c>
      <c r="L100" s="23">
        <f>IF(OR(A100="",J100=0),"",TEXT(MINIFS(Comps!$E$2:$E$1000,Comps!$A$2:$A$1000,A100,Comps!$C$2:$C$1000,"Sold",Comps!$H$2:$H$1000,"&lt;&gt;Loose"),"0")&amp;"-"&amp;TEXT(MAXIFS(Comps!$E$2:$E$1000,Comps!$A$2:$A$1000,A100,Comps!$C$2:$C$1000,"Sold",Comps!$H$2:$H$1000,"&lt;&gt;Loose"),"0"))</f>
        <v/>
      </c>
      <c r="M100" s="24">
        <f>IF(OR(F100="",H100=""),"",ROUND((F100+N(I100)+IF(N(I100)&gt;0,Settings!$B$14,0)+IFERROR(VLOOKUP(H100,Settings!$A$2:$C$10,3,FALSE),0)+Settings!$B$13)/(1-IFERROR(VLOOKUP(H100,Settings!$A$2:$C$10,2,FALSE),0)),2))</f>
        <v/>
      </c>
      <c r="N100" s="9" t="n"/>
      <c r="P100" s="22" t="n"/>
      <c r="Q100" s="22" t="n"/>
      <c r="R100" s="9" t="n"/>
      <c r="S100" s="9" t="n"/>
      <c r="T100" s="24">
        <f>IF(R100="","",ROUND(R100*IFERROR(VLOOKUP(H100,Settings!$A$2:$C$10,2,FALSE),0)+IFERROR(VLOOKUP(H100,Settings!$A$2:$C$10,3,FALSE),0),2))</f>
        <v/>
      </c>
      <c r="U100" s="24">
        <f>IF(R100="","",ROUND(R100-F100-N(S100)-IF(N(S100)&gt;0,Settings!$B$14,0)-T100,2))</f>
        <v/>
      </c>
      <c r="V100" s="23">
        <f>IF(OR(P100="",Q100=""),"",Q100-P100)</f>
        <v/>
      </c>
      <c r="W100" s="23">
        <f>IF(OR(P100="",O100&lt;&gt;"Listed"),"",TODAY()-P100)</f>
        <v/>
      </c>
    </row>
    <row r="101">
      <c r="E101" s="22" t="n"/>
      <c r="F101" s="9" t="n"/>
      <c r="I101" s="9" t="n"/>
      <c r="J101" s="23">
        <f>IF(A101="","",COUNTIFS(Comps!$A$2:$A$1000,A101,Comps!$C$2:$C$1000,"Sold",Comps!$H$2:$H$1000,"&lt;&gt;Loose"))</f>
        <v/>
      </c>
      <c r="K101" s="24">
        <f>IF(A101="","",IFERROR(AVERAGEIFS(Comps!$E$2:$E$1000,Comps!$A$2:$A$1000,A101,Comps!$C$2:$C$1000,"Sold",Comps!$H$2:$H$1000,"&lt;&gt;Loose"),""))</f>
        <v/>
      </c>
      <c r="L101" s="23">
        <f>IF(OR(A101="",J101=0),"",TEXT(MINIFS(Comps!$E$2:$E$1000,Comps!$A$2:$A$1000,A101,Comps!$C$2:$C$1000,"Sold",Comps!$H$2:$H$1000,"&lt;&gt;Loose"),"0")&amp;"-"&amp;TEXT(MAXIFS(Comps!$E$2:$E$1000,Comps!$A$2:$A$1000,A101,Comps!$C$2:$C$1000,"Sold",Comps!$H$2:$H$1000,"&lt;&gt;Loose"),"0"))</f>
        <v/>
      </c>
      <c r="M101" s="24">
        <f>IF(OR(F101="",H101=""),"",ROUND((F101+N(I101)+IF(N(I101)&gt;0,Settings!$B$14,0)+IFERROR(VLOOKUP(H101,Settings!$A$2:$C$10,3,FALSE),0)+Settings!$B$13)/(1-IFERROR(VLOOKUP(H101,Settings!$A$2:$C$10,2,FALSE),0)),2))</f>
        <v/>
      </c>
      <c r="N101" s="9" t="n"/>
      <c r="P101" s="22" t="n"/>
      <c r="Q101" s="22" t="n"/>
      <c r="R101" s="9" t="n"/>
      <c r="S101" s="9" t="n"/>
      <c r="T101" s="24">
        <f>IF(R101="","",ROUND(R101*IFERROR(VLOOKUP(H101,Settings!$A$2:$C$10,2,FALSE),0)+IFERROR(VLOOKUP(H101,Settings!$A$2:$C$10,3,FALSE),0),2))</f>
        <v/>
      </c>
      <c r="U101" s="24">
        <f>IF(R101="","",ROUND(R101-F101-N(S101)-IF(N(S101)&gt;0,Settings!$B$14,0)-T101,2))</f>
        <v/>
      </c>
      <c r="V101" s="23">
        <f>IF(OR(P101="",Q101=""),"",Q101-P101)</f>
        <v/>
      </c>
      <c r="W101" s="23">
        <f>IF(OR(P101="",O101&lt;&gt;"Listed"),"",TODAY()-P101)</f>
        <v/>
      </c>
    </row>
    <row r="102">
      <c r="E102" s="22" t="n"/>
      <c r="F102" s="9" t="n"/>
      <c r="I102" s="9" t="n"/>
      <c r="J102" s="23">
        <f>IF(A102="","",COUNTIFS(Comps!$A$2:$A$1000,A102,Comps!$C$2:$C$1000,"Sold",Comps!$H$2:$H$1000,"&lt;&gt;Loose"))</f>
        <v/>
      </c>
      <c r="K102" s="24">
        <f>IF(A102="","",IFERROR(AVERAGEIFS(Comps!$E$2:$E$1000,Comps!$A$2:$A$1000,A102,Comps!$C$2:$C$1000,"Sold",Comps!$H$2:$H$1000,"&lt;&gt;Loose"),""))</f>
        <v/>
      </c>
      <c r="L102" s="23">
        <f>IF(OR(A102="",J102=0),"",TEXT(MINIFS(Comps!$E$2:$E$1000,Comps!$A$2:$A$1000,A102,Comps!$C$2:$C$1000,"Sold",Comps!$H$2:$H$1000,"&lt;&gt;Loose"),"0")&amp;"-"&amp;TEXT(MAXIFS(Comps!$E$2:$E$1000,Comps!$A$2:$A$1000,A102,Comps!$C$2:$C$1000,"Sold",Comps!$H$2:$H$1000,"&lt;&gt;Loose"),"0"))</f>
        <v/>
      </c>
      <c r="M102" s="24">
        <f>IF(OR(F102="",H102=""),"",ROUND((F102+N(I102)+IF(N(I102)&gt;0,Settings!$B$14,0)+IFERROR(VLOOKUP(H102,Settings!$A$2:$C$10,3,FALSE),0)+Settings!$B$13)/(1-IFERROR(VLOOKUP(H102,Settings!$A$2:$C$10,2,FALSE),0)),2))</f>
        <v/>
      </c>
      <c r="N102" s="9" t="n"/>
      <c r="P102" s="22" t="n"/>
      <c r="Q102" s="22" t="n"/>
      <c r="R102" s="9" t="n"/>
      <c r="S102" s="9" t="n"/>
      <c r="T102" s="24">
        <f>IF(R102="","",ROUND(R102*IFERROR(VLOOKUP(H102,Settings!$A$2:$C$10,2,FALSE),0)+IFERROR(VLOOKUP(H102,Settings!$A$2:$C$10,3,FALSE),0),2))</f>
        <v/>
      </c>
      <c r="U102" s="24">
        <f>IF(R102="","",ROUND(R102-F102-N(S102)-IF(N(S102)&gt;0,Settings!$B$14,0)-T102,2))</f>
        <v/>
      </c>
      <c r="V102" s="23">
        <f>IF(OR(P102="",Q102=""),"",Q102-P102)</f>
        <v/>
      </c>
      <c r="W102" s="23">
        <f>IF(OR(P102="",O102&lt;&gt;"Listed"),"",TODAY()-P102)</f>
        <v/>
      </c>
    </row>
    <row r="103">
      <c r="E103" s="22" t="n"/>
      <c r="F103" s="9" t="n"/>
      <c r="I103" s="9" t="n"/>
      <c r="J103" s="23">
        <f>IF(A103="","",COUNTIFS(Comps!$A$2:$A$1000,A103,Comps!$C$2:$C$1000,"Sold",Comps!$H$2:$H$1000,"&lt;&gt;Loose"))</f>
        <v/>
      </c>
      <c r="K103" s="24">
        <f>IF(A103="","",IFERROR(AVERAGEIFS(Comps!$E$2:$E$1000,Comps!$A$2:$A$1000,A103,Comps!$C$2:$C$1000,"Sold",Comps!$H$2:$H$1000,"&lt;&gt;Loose"),""))</f>
        <v/>
      </c>
      <c r="L103" s="23">
        <f>IF(OR(A103="",J103=0),"",TEXT(MINIFS(Comps!$E$2:$E$1000,Comps!$A$2:$A$1000,A103,Comps!$C$2:$C$1000,"Sold",Comps!$H$2:$H$1000,"&lt;&gt;Loose"),"0")&amp;"-"&amp;TEXT(MAXIFS(Comps!$E$2:$E$1000,Comps!$A$2:$A$1000,A103,Comps!$C$2:$C$1000,"Sold",Comps!$H$2:$H$1000,"&lt;&gt;Loose"),"0"))</f>
        <v/>
      </c>
      <c r="M103" s="24">
        <f>IF(OR(F103="",H103=""),"",ROUND((F103+N(I103)+IF(N(I103)&gt;0,Settings!$B$14,0)+IFERROR(VLOOKUP(H103,Settings!$A$2:$C$10,3,FALSE),0)+Settings!$B$13)/(1-IFERROR(VLOOKUP(H103,Settings!$A$2:$C$10,2,FALSE),0)),2))</f>
        <v/>
      </c>
      <c r="N103" s="9" t="n"/>
      <c r="P103" s="22" t="n"/>
      <c r="Q103" s="22" t="n"/>
      <c r="R103" s="9" t="n"/>
      <c r="S103" s="9" t="n"/>
      <c r="T103" s="24">
        <f>IF(R103="","",ROUND(R103*IFERROR(VLOOKUP(H103,Settings!$A$2:$C$10,2,FALSE),0)+IFERROR(VLOOKUP(H103,Settings!$A$2:$C$10,3,FALSE),0),2))</f>
        <v/>
      </c>
      <c r="U103" s="24">
        <f>IF(R103="","",ROUND(R103-F103-N(S103)-IF(N(S103)&gt;0,Settings!$B$14,0)-T103,2))</f>
        <v/>
      </c>
      <c r="V103" s="23">
        <f>IF(OR(P103="",Q103=""),"",Q103-P103)</f>
        <v/>
      </c>
      <c r="W103" s="23">
        <f>IF(OR(P103="",O103&lt;&gt;"Listed"),"",TODAY()-P103)</f>
        <v/>
      </c>
    </row>
    <row r="104">
      <c r="E104" s="22" t="n"/>
      <c r="F104" s="9" t="n"/>
      <c r="I104" s="9" t="n"/>
      <c r="J104" s="23">
        <f>IF(A104="","",COUNTIFS(Comps!$A$2:$A$1000,A104,Comps!$C$2:$C$1000,"Sold",Comps!$H$2:$H$1000,"&lt;&gt;Loose"))</f>
        <v/>
      </c>
      <c r="K104" s="24">
        <f>IF(A104="","",IFERROR(AVERAGEIFS(Comps!$E$2:$E$1000,Comps!$A$2:$A$1000,A104,Comps!$C$2:$C$1000,"Sold",Comps!$H$2:$H$1000,"&lt;&gt;Loose"),""))</f>
        <v/>
      </c>
      <c r="L104" s="23">
        <f>IF(OR(A104="",J104=0),"",TEXT(MINIFS(Comps!$E$2:$E$1000,Comps!$A$2:$A$1000,A104,Comps!$C$2:$C$1000,"Sold",Comps!$H$2:$H$1000,"&lt;&gt;Loose"),"0")&amp;"-"&amp;TEXT(MAXIFS(Comps!$E$2:$E$1000,Comps!$A$2:$A$1000,A104,Comps!$C$2:$C$1000,"Sold",Comps!$H$2:$H$1000,"&lt;&gt;Loose"),"0"))</f>
        <v/>
      </c>
      <c r="M104" s="24">
        <f>IF(OR(F104="",H104=""),"",ROUND((F104+N(I104)+IF(N(I104)&gt;0,Settings!$B$14,0)+IFERROR(VLOOKUP(H104,Settings!$A$2:$C$10,3,FALSE),0)+Settings!$B$13)/(1-IFERROR(VLOOKUP(H104,Settings!$A$2:$C$10,2,FALSE),0)),2))</f>
        <v/>
      </c>
      <c r="N104" s="9" t="n"/>
      <c r="P104" s="22" t="n"/>
      <c r="Q104" s="22" t="n"/>
      <c r="R104" s="9" t="n"/>
      <c r="S104" s="9" t="n"/>
      <c r="T104" s="24">
        <f>IF(R104="","",ROUND(R104*IFERROR(VLOOKUP(H104,Settings!$A$2:$C$10,2,FALSE),0)+IFERROR(VLOOKUP(H104,Settings!$A$2:$C$10,3,FALSE),0),2))</f>
        <v/>
      </c>
      <c r="U104" s="24">
        <f>IF(R104="","",ROUND(R104-F104-N(S104)-IF(N(S104)&gt;0,Settings!$B$14,0)-T104,2))</f>
        <v/>
      </c>
      <c r="V104" s="23">
        <f>IF(OR(P104="",Q104=""),"",Q104-P104)</f>
        <v/>
      </c>
      <c r="W104" s="23">
        <f>IF(OR(P104="",O104&lt;&gt;"Listed"),"",TODAY()-P104)</f>
        <v/>
      </c>
    </row>
    <row r="105">
      <c r="E105" s="22" t="n"/>
      <c r="F105" s="9" t="n"/>
      <c r="I105" s="9" t="n"/>
      <c r="J105" s="23">
        <f>IF(A105="","",COUNTIFS(Comps!$A$2:$A$1000,A105,Comps!$C$2:$C$1000,"Sold",Comps!$H$2:$H$1000,"&lt;&gt;Loose"))</f>
        <v/>
      </c>
      <c r="K105" s="24">
        <f>IF(A105="","",IFERROR(AVERAGEIFS(Comps!$E$2:$E$1000,Comps!$A$2:$A$1000,A105,Comps!$C$2:$C$1000,"Sold",Comps!$H$2:$H$1000,"&lt;&gt;Loose"),""))</f>
        <v/>
      </c>
      <c r="L105" s="23">
        <f>IF(OR(A105="",J105=0),"",TEXT(MINIFS(Comps!$E$2:$E$1000,Comps!$A$2:$A$1000,A105,Comps!$C$2:$C$1000,"Sold",Comps!$H$2:$H$1000,"&lt;&gt;Loose"),"0")&amp;"-"&amp;TEXT(MAXIFS(Comps!$E$2:$E$1000,Comps!$A$2:$A$1000,A105,Comps!$C$2:$C$1000,"Sold",Comps!$H$2:$H$1000,"&lt;&gt;Loose"),"0"))</f>
        <v/>
      </c>
      <c r="M105" s="24">
        <f>IF(OR(F105="",H105=""),"",ROUND((F105+N(I105)+IF(N(I105)&gt;0,Settings!$B$14,0)+IFERROR(VLOOKUP(H105,Settings!$A$2:$C$10,3,FALSE),0)+Settings!$B$13)/(1-IFERROR(VLOOKUP(H105,Settings!$A$2:$C$10,2,FALSE),0)),2))</f>
        <v/>
      </c>
      <c r="N105" s="9" t="n"/>
      <c r="P105" s="22" t="n"/>
      <c r="Q105" s="22" t="n"/>
      <c r="R105" s="9" t="n"/>
      <c r="S105" s="9" t="n"/>
      <c r="T105" s="24">
        <f>IF(R105="","",ROUND(R105*IFERROR(VLOOKUP(H105,Settings!$A$2:$C$10,2,FALSE),0)+IFERROR(VLOOKUP(H105,Settings!$A$2:$C$10,3,FALSE),0),2))</f>
        <v/>
      </c>
      <c r="U105" s="24">
        <f>IF(R105="","",ROUND(R105-F105-N(S105)-IF(N(S105)&gt;0,Settings!$B$14,0)-T105,2))</f>
        <v/>
      </c>
      <c r="V105" s="23">
        <f>IF(OR(P105="",Q105=""),"",Q105-P105)</f>
        <v/>
      </c>
      <c r="W105" s="23">
        <f>IF(OR(P105="",O105&lt;&gt;"Listed"),"",TODAY()-P105)</f>
        <v/>
      </c>
    </row>
    <row r="106">
      <c r="E106" s="22" t="n"/>
      <c r="F106" s="9" t="n"/>
      <c r="I106" s="9" t="n"/>
      <c r="J106" s="23">
        <f>IF(A106="","",COUNTIFS(Comps!$A$2:$A$1000,A106,Comps!$C$2:$C$1000,"Sold",Comps!$H$2:$H$1000,"&lt;&gt;Loose"))</f>
        <v/>
      </c>
      <c r="K106" s="24">
        <f>IF(A106="","",IFERROR(AVERAGEIFS(Comps!$E$2:$E$1000,Comps!$A$2:$A$1000,A106,Comps!$C$2:$C$1000,"Sold",Comps!$H$2:$H$1000,"&lt;&gt;Loose"),""))</f>
        <v/>
      </c>
      <c r="L106" s="23">
        <f>IF(OR(A106="",J106=0),"",TEXT(MINIFS(Comps!$E$2:$E$1000,Comps!$A$2:$A$1000,A106,Comps!$C$2:$C$1000,"Sold",Comps!$H$2:$H$1000,"&lt;&gt;Loose"),"0")&amp;"-"&amp;TEXT(MAXIFS(Comps!$E$2:$E$1000,Comps!$A$2:$A$1000,A106,Comps!$C$2:$C$1000,"Sold",Comps!$H$2:$H$1000,"&lt;&gt;Loose"),"0"))</f>
        <v/>
      </c>
      <c r="M106" s="24">
        <f>IF(OR(F106="",H106=""),"",ROUND((F106+N(I106)+IF(N(I106)&gt;0,Settings!$B$14,0)+IFERROR(VLOOKUP(H106,Settings!$A$2:$C$10,3,FALSE),0)+Settings!$B$13)/(1-IFERROR(VLOOKUP(H106,Settings!$A$2:$C$10,2,FALSE),0)),2))</f>
        <v/>
      </c>
      <c r="N106" s="9" t="n"/>
      <c r="P106" s="22" t="n"/>
      <c r="Q106" s="22" t="n"/>
      <c r="R106" s="9" t="n"/>
      <c r="S106" s="9" t="n"/>
      <c r="T106" s="24">
        <f>IF(R106="","",ROUND(R106*IFERROR(VLOOKUP(H106,Settings!$A$2:$C$10,2,FALSE),0)+IFERROR(VLOOKUP(H106,Settings!$A$2:$C$10,3,FALSE),0),2))</f>
        <v/>
      </c>
      <c r="U106" s="24">
        <f>IF(R106="","",ROUND(R106-F106-N(S106)-IF(N(S106)&gt;0,Settings!$B$14,0)-T106,2))</f>
        <v/>
      </c>
      <c r="V106" s="23">
        <f>IF(OR(P106="",Q106=""),"",Q106-P106)</f>
        <v/>
      </c>
      <c r="W106" s="23">
        <f>IF(OR(P106="",O106&lt;&gt;"Listed"),"",TODAY()-P106)</f>
        <v/>
      </c>
    </row>
    <row r="107">
      <c r="E107" s="22" t="n"/>
      <c r="F107" s="9" t="n"/>
      <c r="I107" s="9" t="n"/>
      <c r="J107" s="23">
        <f>IF(A107="","",COUNTIFS(Comps!$A$2:$A$1000,A107,Comps!$C$2:$C$1000,"Sold",Comps!$H$2:$H$1000,"&lt;&gt;Loose"))</f>
        <v/>
      </c>
      <c r="K107" s="24">
        <f>IF(A107="","",IFERROR(AVERAGEIFS(Comps!$E$2:$E$1000,Comps!$A$2:$A$1000,A107,Comps!$C$2:$C$1000,"Sold",Comps!$H$2:$H$1000,"&lt;&gt;Loose"),""))</f>
        <v/>
      </c>
      <c r="L107" s="23">
        <f>IF(OR(A107="",J107=0),"",TEXT(MINIFS(Comps!$E$2:$E$1000,Comps!$A$2:$A$1000,A107,Comps!$C$2:$C$1000,"Sold",Comps!$H$2:$H$1000,"&lt;&gt;Loose"),"0")&amp;"-"&amp;TEXT(MAXIFS(Comps!$E$2:$E$1000,Comps!$A$2:$A$1000,A107,Comps!$C$2:$C$1000,"Sold",Comps!$H$2:$H$1000,"&lt;&gt;Loose"),"0"))</f>
        <v/>
      </c>
      <c r="M107" s="24">
        <f>IF(OR(F107="",H107=""),"",ROUND((F107+N(I107)+IF(N(I107)&gt;0,Settings!$B$14,0)+IFERROR(VLOOKUP(H107,Settings!$A$2:$C$10,3,FALSE),0)+Settings!$B$13)/(1-IFERROR(VLOOKUP(H107,Settings!$A$2:$C$10,2,FALSE),0)),2))</f>
        <v/>
      </c>
      <c r="N107" s="9" t="n"/>
      <c r="P107" s="22" t="n"/>
      <c r="Q107" s="22" t="n"/>
      <c r="R107" s="9" t="n"/>
      <c r="S107" s="9" t="n"/>
      <c r="T107" s="24">
        <f>IF(R107="","",ROUND(R107*IFERROR(VLOOKUP(H107,Settings!$A$2:$C$10,2,FALSE),0)+IFERROR(VLOOKUP(H107,Settings!$A$2:$C$10,3,FALSE),0),2))</f>
        <v/>
      </c>
      <c r="U107" s="24">
        <f>IF(R107="","",ROUND(R107-F107-N(S107)-IF(N(S107)&gt;0,Settings!$B$14,0)-T107,2))</f>
        <v/>
      </c>
      <c r="V107" s="23">
        <f>IF(OR(P107="",Q107=""),"",Q107-P107)</f>
        <v/>
      </c>
      <c r="W107" s="23">
        <f>IF(OR(P107="",O107&lt;&gt;"Listed"),"",TODAY()-P107)</f>
        <v/>
      </c>
    </row>
    <row r="108">
      <c r="E108" s="22" t="n"/>
      <c r="F108" s="9" t="n"/>
      <c r="I108" s="9" t="n"/>
      <c r="J108" s="23">
        <f>IF(A108="","",COUNTIFS(Comps!$A$2:$A$1000,A108,Comps!$C$2:$C$1000,"Sold",Comps!$H$2:$H$1000,"&lt;&gt;Loose"))</f>
        <v/>
      </c>
      <c r="K108" s="24">
        <f>IF(A108="","",IFERROR(AVERAGEIFS(Comps!$E$2:$E$1000,Comps!$A$2:$A$1000,A108,Comps!$C$2:$C$1000,"Sold",Comps!$H$2:$H$1000,"&lt;&gt;Loose"),""))</f>
        <v/>
      </c>
      <c r="L108" s="23">
        <f>IF(OR(A108="",J108=0),"",TEXT(MINIFS(Comps!$E$2:$E$1000,Comps!$A$2:$A$1000,A108,Comps!$C$2:$C$1000,"Sold",Comps!$H$2:$H$1000,"&lt;&gt;Loose"),"0")&amp;"-"&amp;TEXT(MAXIFS(Comps!$E$2:$E$1000,Comps!$A$2:$A$1000,A108,Comps!$C$2:$C$1000,"Sold",Comps!$H$2:$H$1000,"&lt;&gt;Loose"),"0"))</f>
        <v/>
      </c>
      <c r="M108" s="24">
        <f>IF(OR(F108="",H108=""),"",ROUND((F108+N(I108)+IF(N(I108)&gt;0,Settings!$B$14,0)+IFERROR(VLOOKUP(H108,Settings!$A$2:$C$10,3,FALSE),0)+Settings!$B$13)/(1-IFERROR(VLOOKUP(H108,Settings!$A$2:$C$10,2,FALSE),0)),2))</f>
        <v/>
      </c>
      <c r="N108" s="9" t="n"/>
      <c r="P108" s="22" t="n"/>
      <c r="Q108" s="22" t="n"/>
      <c r="R108" s="9" t="n"/>
      <c r="S108" s="9" t="n"/>
      <c r="T108" s="24">
        <f>IF(R108="","",ROUND(R108*IFERROR(VLOOKUP(H108,Settings!$A$2:$C$10,2,FALSE),0)+IFERROR(VLOOKUP(H108,Settings!$A$2:$C$10,3,FALSE),0),2))</f>
        <v/>
      </c>
      <c r="U108" s="24">
        <f>IF(R108="","",ROUND(R108-F108-N(S108)-IF(N(S108)&gt;0,Settings!$B$14,0)-T108,2))</f>
        <v/>
      </c>
      <c r="V108" s="23">
        <f>IF(OR(P108="",Q108=""),"",Q108-P108)</f>
        <v/>
      </c>
      <c r="W108" s="23">
        <f>IF(OR(P108="",O108&lt;&gt;"Listed"),"",TODAY()-P108)</f>
        <v/>
      </c>
    </row>
    <row r="109">
      <c r="E109" s="22" t="n"/>
      <c r="F109" s="9" t="n"/>
      <c r="I109" s="9" t="n"/>
      <c r="J109" s="23">
        <f>IF(A109="","",COUNTIFS(Comps!$A$2:$A$1000,A109,Comps!$C$2:$C$1000,"Sold",Comps!$H$2:$H$1000,"&lt;&gt;Loose"))</f>
        <v/>
      </c>
      <c r="K109" s="24">
        <f>IF(A109="","",IFERROR(AVERAGEIFS(Comps!$E$2:$E$1000,Comps!$A$2:$A$1000,A109,Comps!$C$2:$C$1000,"Sold",Comps!$H$2:$H$1000,"&lt;&gt;Loose"),""))</f>
        <v/>
      </c>
      <c r="L109" s="23">
        <f>IF(OR(A109="",J109=0),"",TEXT(MINIFS(Comps!$E$2:$E$1000,Comps!$A$2:$A$1000,A109,Comps!$C$2:$C$1000,"Sold",Comps!$H$2:$H$1000,"&lt;&gt;Loose"),"0")&amp;"-"&amp;TEXT(MAXIFS(Comps!$E$2:$E$1000,Comps!$A$2:$A$1000,A109,Comps!$C$2:$C$1000,"Sold",Comps!$H$2:$H$1000,"&lt;&gt;Loose"),"0"))</f>
        <v/>
      </c>
      <c r="M109" s="24">
        <f>IF(OR(F109="",H109=""),"",ROUND((F109+N(I109)+IF(N(I109)&gt;0,Settings!$B$14,0)+IFERROR(VLOOKUP(H109,Settings!$A$2:$C$10,3,FALSE),0)+Settings!$B$13)/(1-IFERROR(VLOOKUP(H109,Settings!$A$2:$C$10,2,FALSE),0)),2))</f>
        <v/>
      </c>
      <c r="N109" s="9" t="n"/>
      <c r="P109" s="22" t="n"/>
      <c r="Q109" s="22" t="n"/>
      <c r="R109" s="9" t="n"/>
      <c r="S109" s="9" t="n"/>
      <c r="T109" s="24">
        <f>IF(R109="","",ROUND(R109*IFERROR(VLOOKUP(H109,Settings!$A$2:$C$10,2,FALSE),0)+IFERROR(VLOOKUP(H109,Settings!$A$2:$C$10,3,FALSE),0),2))</f>
        <v/>
      </c>
      <c r="U109" s="24">
        <f>IF(R109="","",ROUND(R109-F109-N(S109)-IF(N(S109)&gt;0,Settings!$B$14,0)-T109,2))</f>
        <v/>
      </c>
      <c r="V109" s="23">
        <f>IF(OR(P109="",Q109=""),"",Q109-P109)</f>
        <v/>
      </c>
      <c r="W109" s="23">
        <f>IF(OR(P109="",O109&lt;&gt;"Listed"),"",TODAY()-P109)</f>
        <v/>
      </c>
    </row>
    <row r="110">
      <c r="E110" s="22" t="n"/>
      <c r="F110" s="9" t="n"/>
      <c r="I110" s="9" t="n"/>
      <c r="J110" s="23">
        <f>IF(A110="","",COUNTIFS(Comps!$A$2:$A$1000,A110,Comps!$C$2:$C$1000,"Sold",Comps!$H$2:$H$1000,"&lt;&gt;Loose"))</f>
        <v/>
      </c>
      <c r="K110" s="24">
        <f>IF(A110="","",IFERROR(AVERAGEIFS(Comps!$E$2:$E$1000,Comps!$A$2:$A$1000,A110,Comps!$C$2:$C$1000,"Sold",Comps!$H$2:$H$1000,"&lt;&gt;Loose"),""))</f>
        <v/>
      </c>
      <c r="L110" s="23">
        <f>IF(OR(A110="",J110=0),"",TEXT(MINIFS(Comps!$E$2:$E$1000,Comps!$A$2:$A$1000,A110,Comps!$C$2:$C$1000,"Sold",Comps!$H$2:$H$1000,"&lt;&gt;Loose"),"0")&amp;"-"&amp;TEXT(MAXIFS(Comps!$E$2:$E$1000,Comps!$A$2:$A$1000,A110,Comps!$C$2:$C$1000,"Sold",Comps!$H$2:$H$1000,"&lt;&gt;Loose"),"0"))</f>
        <v/>
      </c>
      <c r="M110" s="24">
        <f>IF(OR(F110="",H110=""),"",ROUND((F110+N(I110)+IF(N(I110)&gt;0,Settings!$B$14,0)+IFERROR(VLOOKUP(H110,Settings!$A$2:$C$10,3,FALSE),0)+Settings!$B$13)/(1-IFERROR(VLOOKUP(H110,Settings!$A$2:$C$10,2,FALSE),0)),2))</f>
        <v/>
      </c>
      <c r="N110" s="9" t="n"/>
      <c r="P110" s="22" t="n"/>
      <c r="Q110" s="22" t="n"/>
      <c r="R110" s="9" t="n"/>
      <c r="S110" s="9" t="n"/>
      <c r="T110" s="24">
        <f>IF(R110="","",ROUND(R110*IFERROR(VLOOKUP(H110,Settings!$A$2:$C$10,2,FALSE),0)+IFERROR(VLOOKUP(H110,Settings!$A$2:$C$10,3,FALSE),0),2))</f>
        <v/>
      </c>
      <c r="U110" s="24">
        <f>IF(R110="","",ROUND(R110-F110-N(S110)-IF(N(S110)&gt;0,Settings!$B$14,0)-T110,2))</f>
        <v/>
      </c>
      <c r="V110" s="23">
        <f>IF(OR(P110="",Q110=""),"",Q110-P110)</f>
        <v/>
      </c>
      <c r="W110" s="23">
        <f>IF(OR(P110="",O110&lt;&gt;"Listed"),"",TODAY()-P110)</f>
        <v/>
      </c>
    </row>
    <row r="111">
      <c r="E111" s="22" t="n"/>
      <c r="F111" s="9" t="n"/>
      <c r="I111" s="9" t="n"/>
      <c r="J111" s="23">
        <f>IF(A111="","",COUNTIFS(Comps!$A$2:$A$1000,A111,Comps!$C$2:$C$1000,"Sold",Comps!$H$2:$H$1000,"&lt;&gt;Loose"))</f>
        <v/>
      </c>
      <c r="K111" s="24">
        <f>IF(A111="","",IFERROR(AVERAGEIFS(Comps!$E$2:$E$1000,Comps!$A$2:$A$1000,A111,Comps!$C$2:$C$1000,"Sold",Comps!$H$2:$H$1000,"&lt;&gt;Loose"),""))</f>
        <v/>
      </c>
      <c r="L111" s="23">
        <f>IF(OR(A111="",J111=0),"",TEXT(MINIFS(Comps!$E$2:$E$1000,Comps!$A$2:$A$1000,A111,Comps!$C$2:$C$1000,"Sold",Comps!$H$2:$H$1000,"&lt;&gt;Loose"),"0")&amp;"-"&amp;TEXT(MAXIFS(Comps!$E$2:$E$1000,Comps!$A$2:$A$1000,A111,Comps!$C$2:$C$1000,"Sold",Comps!$H$2:$H$1000,"&lt;&gt;Loose"),"0"))</f>
        <v/>
      </c>
      <c r="M111" s="24">
        <f>IF(OR(F111="",H111=""),"",ROUND((F111+N(I111)+IF(N(I111)&gt;0,Settings!$B$14,0)+IFERROR(VLOOKUP(H111,Settings!$A$2:$C$10,3,FALSE),0)+Settings!$B$13)/(1-IFERROR(VLOOKUP(H111,Settings!$A$2:$C$10,2,FALSE),0)),2))</f>
        <v/>
      </c>
      <c r="N111" s="9" t="n"/>
      <c r="P111" s="22" t="n"/>
      <c r="Q111" s="22" t="n"/>
      <c r="R111" s="9" t="n"/>
      <c r="S111" s="9" t="n"/>
      <c r="T111" s="24">
        <f>IF(R111="","",ROUND(R111*IFERROR(VLOOKUP(H111,Settings!$A$2:$C$10,2,FALSE),0)+IFERROR(VLOOKUP(H111,Settings!$A$2:$C$10,3,FALSE),0),2))</f>
        <v/>
      </c>
      <c r="U111" s="24">
        <f>IF(R111="","",ROUND(R111-F111-N(S111)-IF(N(S111)&gt;0,Settings!$B$14,0)-T111,2))</f>
        <v/>
      </c>
      <c r="V111" s="23">
        <f>IF(OR(P111="",Q111=""),"",Q111-P111)</f>
        <v/>
      </c>
      <c r="W111" s="23">
        <f>IF(OR(P111="",O111&lt;&gt;"Listed"),"",TODAY()-P111)</f>
        <v/>
      </c>
    </row>
    <row r="112">
      <c r="E112" s="22" t="n"/>
      <c r="F112" s="9" t="n"/>
      <c r="I112" s="9" t="n"/>
      <c r="J112" s="23">
        <f>IF(A112="","",COUNTIFS(Comps!$A$2:$A$1000,A112,Comps!$C$2:$C$1000,"Sold",Comps!$H$2:$H$1000,"&lt;&gt;Loose"))</f>
        <v/>
      </c>
      <c r="K112" s="24">
        <f>IF(A112="","",IFERROR(AVERAGEIFS(Comps!$E$2:$E$1000,Comps!$A$2:$A$1000,A112,Comps!$C$2:$C$1000,"Sold",Comps!$H$2:$H$1000,"&lt;&gt;Loose"),""))</f>
        <v/>
      </c>
      <c r="L112" s="23">
        <f>IF(OR(A112="",J112=0),"",TEXT(MINIFS(Comps!$E$2:$E$1000,Comps!$A$2:$A$1000,A112,Comps!$C$2:$C$1000,"Sold",Comps!$H$2:$H$1000,"&lt;&gt;Loose"),"0")&amp;"-"&amp;TEXT(MAXIFS(Comps!$E$2:$E$1000,Comps!$A$2:$A$1000,A112,Comps!$C$2:$C$1000,"Sold",Comps!$H$2:$H$1000,"&lt;&gt;Loose"),"0"))</f>
        <v/>
      </c>
      <c r="M112" s="24">
        <f>IF(OR(F112="",H112=""),"",ROUND((F112+N(I112)+IF(N(I112)&gt;0,Settings!$B$14,0)+IFERROR(VLOOKUP(H112,Settings!$A$2:$C$10,3,FALSE),0)+Settings!$B$13)/(1-IFERROR(VLOOKUP(H112,Settings!$A$2:$C$10,2,FALSE),0)),2))</f>
        <v/>
      </c>
      <c r="N112" s="9" t="n"/>
      <c r="P112" s="22" t="n"/>
      <c r="Q112" s="22" t="n"/>
      <c r="R112" s="9" t="n"/>
      <c r="S112" s="9" t="n"/>
      <c r="T112" s="24">
        <f>IF(R112="","",ROUND(R112*IFERROR(VLOOKUP(H112,Settings!$A$2:$C$10,2,FALSE),0)+IFERROR(VLOOKUP(H112,Settings!$A$2:$C$10,3,FALSE),0),2))</f>
        <v/>
      </c>
      <c r="U112" s="24">
        <f>IF(R112="","",ROUND(R112-F112-N(S112)-IF(N(S112)&gt;0,Settings!$B$14,0)-T112,2))</f>
        <v/>
      </c>
      <c r="V112" s="23">
        <f>IF(OR(P112="",Q112=""),"",Q112-P112)</f>
        <v/>
      </c>
      <c r="W112" s="23">
        <f>IF(OR(P112="",O112&lt;&gt;"Listed"),"",TODAY()-P112)</f>
        <v/>
      </c>
    </row>
    <row r="113">
      <c r="E113" s="22" t="n"/>
      <c r="F113" s="9" t="n"/>
      <c r="I113" s="9" t="n"/>
      <c r="J113" s="23">
        <f>IF(A113="","",COUNTIFS(Comps!$A$2:$A$1000,A113,Comps!$C$2:$C$1000,"Sold",Comps!$H$2:$H$1000,"&lt;&gt;Loose"))</f>
        <v/>
      </c>
      <c r="K113" s="24">
        <f>IF(A113="","",IFERROR(AVERAGEIFS(Comps!$E$2:$E$1000,Comps!$A$2:$A$1000,A113,Comps!$C$2:$C$1000,"Sold",Comps!$H$2:$H$1000,"&lt;&gt;Loose"),""))</f>
        <v/>
      </c>
      <c r="L113" s="23">
        <f>IF(OR(A113="",J113=0),"",TEXT(MINIFS(Comps!$E$2:$E$1000,Comps!$A$2:$A$1000,A113,Comps!$C$2:$C$1000,"Sold",Comps!$H$2:$H$1000,"&lt;&gt;Loose"),"0")&amp;"-"&amp;TEXT(MAXIFS(Comps!$E$2:$E$1000,Comps!$A$2:$A$1000,A113,Comps!$C$2:$C$1000,"Sold",Comps!$H$2:$H$1000,"&lt;&gt;Loose"),"0"))</f>
        <v/>
      </c>
      <c r="M113" s="24">
        <f>IF(OR(F113="",H113=""),"",ROUND((F113+N(I113)+IF(N(I113)&gt;0,Settings!$B$14,0)+IFERROR(VLOOKUP(H113,Settings!$A$2:$C$10,3,FALSE),0)+Settings!$B$13)/(1-IFERROR(VLOOKUP(H113,Settings!$A$2:$C$10,2,FALSE),0)),2))</f>
        <v/>
      </c>
      <c r="N113" s="9" t="n"/>
      <c r="P113" s="22" t="n"/>
      <c r="Q113" s="22" t="n"/>
      <c r="R113" s="9" t="n"/>
      <c r="S113" s="9" t="n"/>
      <c r="T113" s="24">
        <f>IF(R113="","",ROUND(R113*IFERROR(VLOOKUP(H113,Settings!$A$2:$C$10,2,FALSE),0)+IFERROR(VLOOKUP(H113,Settings!$A$2:$C$10,3,FALSE),0),2))</f>
        <v/>
      </c>
      <c r="U113" s="24">
        <f>IF(R113="","",ROUND(R113-F113-N(S113)-IF(N(S113)&gt;0,Settings!$B$14,0)-T113,2))</f>
        <v/>
      </c>
      <c r="V113" s="23">
        <f>IF(OR(P113="",Q113=""),"",Q113-P113)</f>
        <v/>
      </c>
      <c r="W113" s="23">
        <f>IF(OR(P113="",O113&lt;&gt;"Listed"),"",TODAY()-P113)</f>
        <v/>
      </c>
    </row>
    <row r="114">
      <c r="E114" s="22" t="n"/>
      <c r="F114" s="9" t="n"/>
      <c r="I114" s="9" t="n"/>
      <c r="J114" s="23">
        <f>IF(A114="","",COUNTIFS(Comps!$A$2:$A$1000,A114,Comps!$C$2:$C$1000,"Sold",Comps!$H$2:$H$1000,"&lt;&gt;Loose"))</f>
        <v/>
      </c>
      <c r="K114" s="24">
        <f>IF(A114="","",IFERROR(AVERAGEIFS(Comps!$E$2:$E$1000,Comps!$A$2:$A$1000,A114,Comps!$C$2:$C$1000,"Sold",Comps!$H$2:$H$1000,"&lt;&gt;Loose"),""))</f>
        <v/>
      </c>
      <c r="L114" s="23">
        <f>IF(OR(A114="",J114=0),"",TEXT(MINIFS(Comps!$E$2:$E$1000,Comps!$A$2:$A$1000,A114,Comps!$C$2:$C$1000,"Sold",Comps!$H$2:$H$1000,"&lt;&gt;Loose"),"0")&amp;"-"&amp;TEXT(MAXIFS(Comps!$E$2:$E$1000,Comps!$A$2:$A$1000,A114,Comps!$C$2:$C$1000,"Sold",Comps!$H$2:$H$1000,"&lt;&gt;Loose"),"0"))</f>
        <v/>
      </c>
      <c r="M114" s="24">
        <f>IF(OR(F114="",H114=""),"",ROUND((F114+N(I114)+IF(N(I114)&gt;0,Settings!$B$14,0)+IFERROR(VLOOKUP(H114,Settings!$A$2:$C$10,3,FALSE),0)+Settings!$B$13)/(1-IFERROR(VLOOKUP(H114,Settings!$A$2:$C$10,2,FALSE),0)),2))</f>
        <v/>
      </c>
      <c r="N114" s="9" t="n"/>
      <c r="P114" s="22" t="n"/>
      <c r="Q114" s="22" t="n"/>
      <c r="R114" s="9" t="n"/>
      <c r="S114" s="9" t="n"/>
      <c r="T114" s="24">
        <f>IF(R114="","",ROUND(R114*IFERROR(VLOOKUP(H114,Settings!$A$2:$C$10,2,FALSE),0)+IFERROR(VLOOKUP(H114,Settings!$A$2:$C$10,3,FALSE),0),2))</f>
        <v/>
      </c>
      <c r="U114" s="24">
        <f>IF(R114="","",ROUND(R114-F114-N(S114)-IF(N(S114)&gt;0,Settings!$B$14,0)-T114,2))</f>
        <v/>
      </c>
      <c r="V114" s="23">
        <f>IF(OR(P114="",Q114=""),"",Q114-P114)</f>
        <v/>
      </c>
      <c r="W114" s="23">
        <f>IF(OR(P114="",O114&lt;&gt;"Listed"),"",TODAY()-P114)</f>
        <v/>
      </c>
    </row>
    <row r="115">
      <c r="E115" s="22" t="n"/>
      <c r="F115" s="9" t="n"/>
      <c r="I115" s="9" t="n"/>
      <c r="J115" s="23">
        <f>IF(A115="","",COUNTIFS(Comps!$A$2:$A$1000,A115,Comps!$C$2:$C$1000,"Sold",Comps!$H$2:$H$1000,"&lt;&gt;Loose"))</f>
        <v/>
      </c>
      <c r="K115" s="24">
        <f>IF(A115="","",IFERROR(AVERAGEIFS(Comps!$E$2:$E$1000,Comps!$A$2:$A$1000,A115,Comps!$C$2:$C$1000,"Sold",Comps!$H$2:$H$1000,"&lt;&gt;Loose"),""))</f>
        <v/>
      </c>
      <c r="L115" s="23">
        <f>IF(OR(A115="",J115=0),"",TEXT(MINIFS(Comps!$E$2:$E$1000,Comps!$A$2:$A$1000,A115,Comps!$C$2:$C$1000,"Sold",Comps!$H$2:$H$1000,"&lt;&gt;Loose"),"0")&amp;"-"&amp;TEXT(MAXIFS(Comps!$E$2:$E$1000,Comps!$A$2:$A$1000,A115,Comps!$C$2:$C$1000,"Sold",Comps!$H$2:$H$1000,"&lt;&gt;Loose"),"0"))</f>
        <v/>
      </c>
      <c r="M115" s="24">
        <f>IF(OR(F115="",H115=""),"",ROUND((F115+N(I115)+IF(N(I115)&gt;0,Settings!$B$14,0)+IFERROR(VLOOKUP(H115,Settings!$A$2:$C$10,3,FALSE),0)+Settings!$B$13)/(1-IFERROR(VLOOKUP(H115,Settings!$A$2:$C$10,2,FALSE),0)),2))</f>
        <v/>
      </c>
      <c r="N115" s="9" t="n"/>
      <c r="P115" s="22" t="n"/>
      <c r="Q115" s="22" t="n"/>
      <c r="R115" s="9" t="n"/>
      <c r="S115" s="9" t="n"/>
      <c r="T115" s="24">
        <f>IF(R115="","",ROUND(R115*IFERROR(VLOOKUP(H115,Settings!$A$2:$C$10,2,FALSE),0)+IFERROR(VLOOKUP(H115,Settings!$A$2:$C$10,3,FALSE),0),2))</f>
        <v/>
      </c>
      <c r="U115" s="24">
        <f>IF(R115="","",ROUND(R115-F115-N(S115)-IF(N(S115)&gt;0,Settings!$B$14,0)-T115,2))</f>
        <v/>
      </c>
      <c r="V115" s="23">
        <f>IF(OR(P115="",Q115=""),"",Q115-P115)</f>
        <v/>
      </c>
      <c r="W115" s="23">
        <f>IF(OR(P115="",O115&lt;&gt;"Listed"),"",TODAY()-P115)</f>
        <v/>
      </c>
    </row>
    <row r="116">
      <c r="E116" s="22" t="n"/>
      <c r="F116" s="9" t="n"/>
      <c r="I116" s="9" t="n"/>
      <c r="J116" s="23">
        <f>IF(A116="","",COUNTIFS(Comps!$A$2:$A$1000,A116,Comps!$C$2:$C$1000,"Sold",Comps!$H$2:$H$1000,"&lt;&gt;Loose"))</f>
        <v/>
      </c>
      <c r="K116" s="24">
        <f>IF(A116="","",IFERROR(AVERAGEIFS(Comps!$E$2:$E$1000,Comps!$A$2:$A$1000,A116,Comps!$C$2:$C$1000,"Sold",Comps!$H$2:$H$1000,"&lt;&gt;Loose"),""))</f>
        <v/>
      </c>
      <c r="L116" s="23">
        <f>IF(OR(A116="",J116=0),"",TEXT(MINIFS(Comps!$E$2:$E$1000,Comps!$A$2:$A$1000,A116,Comps!$C$2:$C$1000,"Sold",Comps!$H$2:$H$1000,"&lt;&gt;Loose"),"0")&amp;"-"&amp;TEXT(MAXIFS(Comps!$E$2:$E$1000,Comps!$A$2:$A$1000,A116,Comps!$C$2:$C$1000,"Sold",Comps!$H$2:$H$1000,"&lt;&gt;Loose"),"0"))</f>
        <v/>
      </c>
      <c r="M116" s="24">
        <f>IF(OR(F116="",H116=""),"",ROUND((F116+N(I116)+IF(N(I116)&gt;0,Settings!$B$14,0)+IFERROR(VLOOKUP(H116,Settings!$A$2:$C$10,3,FALSE),0)+Settings!$B$13)/(1-IFERROR(VLOOKUP(H116,Settings!$A$2:$C$10,2,FALSE),0)),2))</f>
        <v/>
      </c>
      <c r="N116" s="9" t="n"/>
      <c r="P116" s="22" t="n"/>
      <c r="Q116" s="22" t="n"/>
      <c r="R116" s="9" t="n"/>
      <c r="S116" s="9" t="n"/>
      <c r="T116" s="24">
        <f>IF(R116="","",ROUND(R116*IFERROR(VLOOKUP(H116,Settings!$A$2:$C$10,2,FALSE),0)+IFERROR(VLOOKUP(H116,Settings!$A$2:$C$10,3,FALSE),0),2))</f>
        <v/>
      </c>
      <c r="U116" s="24">
        <f>IF(R116="","",ROUND(R116-F116-N(S116)-IF(N(S116)&gt;0,Settings!$B$14,0)-T116,2))</f>
        <v/>
      </c>
      <c r="V116" s="23">
        <f>IF(OR(P116="",Q116=""),"",Q116-P116)</f>
        <v/>
      </c>
      <c r="W116" s="23">
        <f>IF(OR(P116="",O116&lt;&gt;"Listed"),"",TODAY()-P116)</f>
        <v/>
      </c>
    </row>
    <row r="117">
      <c r="E117" s="22" t="n"/>
      <c r="F117" s="9" t="n"/>
      <c r="I117" s="9" t="n"/>
      <c r="J117" s="23">
        <f>IF(A117="","",COUNTIFS(Comps!$A$2:$A$1000,A117,Comps!$C$2:$C$1000,"Sold",Comps!$H$2:$H$1000,"&lt;&gt;Loose"))</f>
        <v/>
      </c>
      <c r="K117" s="24">
        <f>IF(A117="","",IFERROR(AVERAGEIFS(Comps!$E$2:$E$1000,Comps!$A$2:$A$1000,A117,Comps!$C$2:$C$1000,"Sold",Comps!$H$2:$H$1000,"&lt;&gt;Loose"),""))</f>
        <v/>
      </c>
      <c r="L117" s="23">
        <f>IF(OR(A117="",J117=0),"",TEXT(MINIFS(Comps!$E$2:$E$1000,Comps!$A$2:$A$1000,A117,Comps!$C$2:$C$1000,"Sold",Comps!$H$2:$H$1000,"&lt;&gt;Loose"),"0")&amp;"-"&amp;TEXT(MAXIFS(Comps!$E$2:$E$1000,Comps!$A$2:$A$1000,A117,Comps!$C$2:$C$1000,"Sold",Comps!$H$2:$H$1000,"&lt;&gt;Loose"),"0"))</f>
        <v/>
      </c>
      <c r="M117" s="24">
        <f>IF(OR(F117="",H117=""),"",ROUND((F117+N(I117)+IF(N(I117)&gt;0,Settings!$B$14,0)+IFERROR(VLOOKUP(H117,Settings!$A$2:$C$10,3,FALSE),0)+Settings!$B$13)/(1-IFERROR(VLOOKUP(H117,Settings!$A$2:$C$10,2,FALSE),0)),2))</f>
        <v/>
      </c>
      <c r="N117" s="9" t="n"/>
      <c r="P117" s="22" t="n"/>
      <c r="Q117" s="22" t="n"/>
      <c r="R117" s="9" t="n"/>
      <c r="S117" s="9" t="n"/>
      <c r="T117" s="24">
        <f>IF(R117="","",ROUND(R117*IFERROR(VLOOKUP(H117,Settings!$A$2:$C$10,2,FALSE),0)+IFERROR(VLOOKUP(H117,Settings!$A$2:$C$10,3,FALSE),0),2))</f>
        <v/>
      </c>
      <c r="U117" s="24">
        <f>IF(R117="","",ROUND(R117-F117-N(S117)-IF(N(S117)&gt;0,Settings!$B$14,0)-T117,2))</f>
        <v/>
      </c>
      <c r="V117" s="23">
        <f>IF(OR(P117="",Q117=""),"",Q117-P117)</f>
        <v/>
      </c>
      <c r="W117" s="23">
        <f>IF(OR(P117="",O117&lt;&gt;"Listed"),"",TODAY()-P117)</f>
        <v/>
      </c>
    </row>
    <row r="118">
      <c r="E118" s="22" t="n"/>
      <c r="F118" s="9" t="n"/>
      <c r="I118" s="9" t="n"/>
      <c r="J118" s="23">
        <f>IF(A118="","",COUNTIFS(Comps!$A$2:$A$1000,A118,Comps!$C$2:$C$1000,"Sold",Comps!$H$2:$H$1000,"&lt;&gt;Loose"))</f>
        <v/>
      </c>
      <c r="K118" s="24">
        <f>IF(A118="","",IFERROR(AVERAGEIFS(Comps!$E$2:$E$1000,Comps!$A$2:$A$1000,A118,Comps!$C$2:$C$1000,"Sold",Comps!$H$2:$H$1000,"&lt;&gt;Loose"),""))</f>
        <v/>
      </c>
      <c r="L118" s="23">
        <f>IF(OR(A118="",J118=0),"",TEXT(MINIFS(Comps!$E$2:$E$1000,Comps!$A$2:$A$1000,A118,Comps!$C$2:$C$1000,"Sold",Comps!$H$2:$H$1000,"&lt;&gt;Loose"),"0")&amp;"-"&amp;TEXT(MAXIFS(Comps!$E$2:$E$1000,Comps!$A$2:$A$1000,A118,Comps!$C$2:$C$1000,"Sold",Comps!$H$2:$H$1000,"&lt;&gt;Loose"),"0"))</f>
        <v/>
      </c>
      <c r="M118" s="24">
        <f>IF(OR(F118="",H118=""),"",ROUND((F118+N(I118)+IF(N(I118)&gt;0,Settings!$B$14,0)+IFERROR(VLOOKUP(H118,Settings!$A$2:$C$10,3,FALSE),0)+Settings!$B$13)/(1-IFERROR(VLOOKUP(H118,Settings!$A$2:$C$10,2,FALSE),0)),2))</f>
        <v/>
      </c>
      <c r="N118" s="9" t="n"/>
      <c r="P118" s="22" t="n"/>
      <c r="Q118" s="22" t="n"/>
      <c r="R118" s="9" t="n"/>
      <c r="S118" s="9" t="n"/>
      <c r="T118" s="24">
        <f>IF(R118="","",ROUND(R118*IFERROR(VLOOKUP(H118,Settings!$A$2:$C$10,2,FALSE),0)+IFERROR(VLOOKUP(H118,Settings!$A$2:$C$10,3,FALSE),0),2))</f>
        <v/>
      </c>
      <c r="U118" s="24">
        <f>IF(R118="","",ROUND(R118-F118-N(S118)-IF(N(S118)&gt;0,Settings!$B$14,0)-T118,2))</f>
        <v/>
      </c>
      <c r="V118" s="23">
        <f>IF(OR(P118="",Q118=""),"",Q118-P118)</f>
        <v/>
      </c>
      <c r="W118" s="23">
        <f>IF(OR(P118="",O118&lt;&gt;"Listed"),"",TODAY()-P118)</f>
        <v/>
      </c>
    </row>
    <row r="119">
      <c r="E119" s="22" t="n"/>
      <c r="F119" s="9" t="n"/>
      <c r="I119" s="9" t="n"/>
      <c r="J119" s="23">
        <f>IF(A119="","",COUNTIFS(Comps!$A$2:$A$1000,A119,Comps!$C$2:$C$1000,"Sold",Comps!$H$2:$H$1000,"&lt;&gt;Loose"))</f>
        <v/>
      </c>
      <c r="K119" s="24">
        <f>IF(A119="","",IFERROR(AVERAGEIFS(Comps!$E$2:$E$1000,Comps!$A$2:$A$1000,A119,Comps!$C$2:$C$1000,"Sold",Comps!$H$2:$H$1000,"&lt;&gt;Loose"),""))</f>
        <v/>
      </c>
      <c r="L119" s="23">
        <f>IF(OR(A119="",J119=0),"",TEXT(MINIFS(Comps!$E$2:$E$1000,Comps!$A$2:$A$1000,A119,Comps!$C$2:$C$1000,"Sold",Comps!$H$2:$H$1000,"&lt;&gt;Loose"),"0")&amp;"-"&amp;TEXT(MAXIFS(Comps!$E$2:$E$1000,Comps!$A$2:$A$1000,A119,Comps!$C$2:$C$1000,"Sold",Comps!$H$2:$H$1000,"&lt;&gt;Loose"),"0"))</f>
        <v/>
      </c>
      <c r="M119" s="24">
        <f>IF(OR(F119="",H119=""),"",ROUND((F119+N(I119)+IF(N(I119)&gt;0,Settings!$B$14,0)+IFERROR(VLOOKUP(H119,Settings!$A$2:$C$10,3,FALSE),0)+Settings!$B$13)/(1-IFERROR(VLOOKUP(H119,Settings!$A$2:$C$10,2,FALSE),0)),2))</f>
        <v/>
      </c>
      <c r="N119" s="9" t="n"/>
      <c r="P119" s="22" t="n"/>
      <c r="Q119" s="22" t="n"/>
      <c r="R119" s="9" t="n"/>
      <c r="S119" s="9" t="n"/>
      <c r="T119" s="24">
        <f>IF(R119="","",ROUND(R119*IFERROR(VLOOKUP(H119,Settings!$A$2:$C$10,2,FALSE),0)+IFERROR(VLOOKUP(H119,Settings!$A$2:$C$10,3,FALSE),0),2))</f>
        <v/>
      </c>
      <c r="U119" s="24">
        <f>IF(R119="","",ROUND(R119-F119-N(S119)-IF(N(S119)&gt;0,Settings!$B$14,0)-T119,2))</f>
        <v/>
      </c>
      <c r="V119" s="23">
        <f>IF(OR(P119="",Q119=""),"",Q119-P119)</f>
        <v/>
      </c>
      <c r="W119" s="23">
        <f>IF(OR(P119="",O119&lt;&gt;"Listed"),"",TODAY()-P119)</f>
        <v/>
      </c>
    </row>
    <row r="120">
      <c r="E120" s="22" t="n"/>
      <c r="F120" s="9" t="n"/>
      <c r="I120" s="9" t="n"/>
      <c r="J120" s="23">
        <f>IF(A120="","",COUNTIFS(Comps!$A$2:$A$1000,A120,Comps!$C$2:$C$1000,"Sold",Comps!$H$2:$H$1000,"&lt;&gt;Loose"))</f>
        <v/>
      </c>
      <c r="K120" s="24">
        <f>IF(A120="","",IFERROR(AVERAGEIFS(Comps!$E$2:$E$1000,Comps!$A$2:$A$1000,A120,Comps!$C$2:$C$1000,"Sold",Comps!$H$2:$H$1000,"&lt;&gt;Loose"),""))</f>
        <v/>
      </c>
      <c r="L120" s="23">
        <f>IF(OR(A120="",J120=0),"",TEXT(MINIFS(Comps!$E$2:$E$1000,Comps!$A$2:$A$1000,A120,Comps!$C$2:$C$1000,"Sold",Comps!$H$2:$H$1000,"&lt;&gt;Loose"),"0")&amp;"-"&amp;TEXT(MAXIFS(Comps!$E$2:$E$1000,Comps!$A$2:$A$1000,A120,Comps!$C$2:$C$1000,"Sold",Comps!$H$2:$H$1000,"&lt;&gt;Loose"),"0"))</f>
        <v/>
      </c>
      <c r="M120" s="24">
        <f>IF(OR(F120="",H120=""),"",ROUND((F120+N(I120)+IF(N(I120)&gt;0,Settings!$B$14,0)+IFERROR(VLOOKUP(H120,Settings!$A$2:$C$10,3,FALSE),0)+Settings!$B$13)/(1-IFERROR(VLOOKUP(H120,Settings!$A$2:$C$10,2,FALSE),0)),2))</f>
        <v/>
      </c>
      <c r="N120" s="9" t="n"/>
      <c r="P120" s="22" t="n"/>
      <c r="Q120" s="22" t="n"/>
      <c r="R120" s="9" t="n"/>
      <c r="S120" s="9" t="n"/>
      <c r="T120" s="24">
        <f>IF(R120="","",ROUND(R120*IFERROR(VLOOKUP(H120,Settings!$A$2:$C$10,2,FALSE),0)+IFERROR(VLOOKUP(H120,Settings!$A$2:$C$10,3,FALSE),0),2))</f>
        <v/>
      </c>
      <c r="U120" s="24">
        <f>IF(R120="","",ROUND(R120-F120-N(S120)-IF(N(S120)&gt;0,Settings!$B$14,0)-T120,2))</f>
        <v/>
      </c>
      <c r="V120" s="23">
        <f>IF(OR(P120="",Q120=""),"",Q120-P120)</f>
        <v/>
      </c>
      <c r="W120" s="23">
        <f>IF(OR(P120="",O120&lt;&gt;"Listed"),"",TODAY()-P120)</f>
        <v/>
      </c>
    </row>
    <row r="121">
      <c r="E121" s="22" t="n"/>
      <c r="F121" s="9" t="n"/>
      <c r="I121" s="9" t="n"/>
      <c r="J121" s="23">
        <f>IF(A121="","",COUNTIFS(Comps!$A$2:$A$1000,A121,Comps!$C$2:$C$1000,"Sold",Comps!$H$2:$H$1000,"&lt;&gt;Loose"))</f>
        <v/>
      </c>
      <c r="K121" s="24">
        <f>IF(A121="","",IFERROR(AVERAGEIFS(Comps!$E$2:$E$1000,Comps!$A$2:$A$1000,A121,Comps!$C$2:$C$1000,"Sold",Comps!$H$2:$H$1000,"&lt;&gt;Loose"),""))</f>
        <v/>
      </c>
      <c r="L121" s="23">
        <f>IF(OR(A121="",J121=0),"",TEXT(MINIFS(Comps!$E$2:$E$1000,Comps!$A$2:$A$1000,A121,Comps!$C$2:$C$1000,"Sold",Comps!$H$2:$H$1000,"&lt;&gt;Loose"),"0")&amp;"-"&amp;TEXT(MAXIFS(Comps!$E$2:$E$1000,Comps!$A$2:$A$1000,A121,Comps!$C$2:$C$1000,"Sold",Comps!$H$2:$H$1000,"&lt;&gt;Loose"),"0"))</f>
        <v/>
      </c>
      <c r="M121" s="24">
        <f>IF(OR(F121="",H121=""),"",ROUND((F121+N(I121)+IF(N(I121)&gt;0,Settings!$B$14,0)+IFERROR(VLOOKUP(H121,Settings!$A$2:$C$10,3,FALSE),0)+Settings!$B$13)/(1-IFERROR(VLOOKUP(H121,Settings!$A$2:$C$10,2,FALSE),0)),2))</f>
        <v/>
      </c>
      <c r="N121" s="9" t="n"/>
      <c r="P121" s="22" t="n"/>
      <c r="Q121" s="22" t="n"/>
      <c r="R121" s="9" t="n"/>
      <c r="S121" s="9" t="n"/>
      <c r="T121" s="24">
        <f>IF(R121="","",ROUND(R121*IFERROR(VLOOKUP(H121,Settings!$A$2:$C$10,2,FALSE),0)+IFERROR(VLOOKUP(H121,Settings!$A$2:$C$10,3,FALSE),0),2))</f>
        <v/>
      </c>
      <c r="U121" s="24">
        <f>IF(R121="","",ROUND(R121-F121-N(S121)-IF(N(S121)&gt;0,Settings!$B$14,0)-T121,2))</f>
        <v/>
      </c>
      <c r="V121" s="23">
        <f>IF(OR(P121="",Q121=""),"",Q121-P121)</f>
        <v/>
      </c>
      <c r="W121" s="23">
        <f>IF(OR(P121="",O121&lt;&gt;"Listed"),"",TODAY()-P121)</f>
        <v/>
      </c>
    </row>
    <row r="122">
      <c r="E122" s="22" t="n"/>
      <c r="F122" s="9" t="n"/>
      <c r="I122" s="9" t="n"/>
      <c r="J122" s="23">
        <f>IF(A122="","",COUNTIFS(Comps!$A$2:$A$1000,A122,Comps!$C$2:$C$1000,"Sold",Comps!$H$2:$H$1000,"&lt;&gt;Loose"))</f>
        <v/>
      </c>
      <c r="K122" s="24">
        <f>IF(A122="","",IFERROR(AVERAGEIFS(Comps!$E$2:$E$1000,Comps!$A$2:$A$1000,A122,Comps!$C$2:$C$1000,"Sold",Comps!$H$2:$H$1000,"&lt;&gt;Loose"),""))</f>
        <v/>
      </c>
      <c r="L122" s="23">
        <f>IF(OR(A122="",J122=0),"",TEXT(MINIFS(Comps!$E$2:$E$1000,Comps!$A$2:$A$1000,A122,Comps!$C$2:$C$1000,"Sold",Comps!$H$2:$H$1000,"&lt;&gt;Loose"),"0")&amp;"-"&amp;TEXT(MAXIFS(Comps!$E$2:$E$1000,Comps!$A$2:$A$1000,A122,Comps!$C$2:$C$1000,"Sold",Comps!$H$2:$H$1000,"&lt;&gt;Loose"),"0"))</f>
        <v/>
      </c>
      <c r="M122" s="24">
        <f>IF(OR(F122="",H122=""),"",ROUND((F122+N(I122)+IF(N(I122)&gt;0,Settings!$B$14,0)+IFERROR(VLOOKUP(H122,Settings!$A$2:$C$10,3,FALSE),0)+Settings!$B$13)/(1-IFERROR(VLOOKUP(H122,Settings!$A$2:$C$10,2,FALSE),0)),2))</f>
        <v/>
      </c>
      <c r="N122" s="9" t="n"/>
      <c r="P122" s="22" t="n"/>
      <c r="Q122" s="22" t="n"/>
      <c r="R122" s="9" t="n"/>
      <c r="S122" s="9" t="n"/>
      <c r="T122" s="24">
        <f>IF(R122="","",ROUND(R122*IFERROR(VLOOKUP(H122,Settings!$A$2:$C$10,2,FALSE),0)+IFERROR(VLOOKUP(H122,Settings!$A$2:$C$10,3,FALSE),0),2))</f>
        <v/>
      </c>
      <c r="U122" s="24">
        <f>IF(R122="","",ROUND(R122-F122-N(S122)-IF(N(S122)&gt;0,Settings!$B$14,0)-T122,2))</f>
        <v/>
      </c>
      <c r="V122" s="23">
        <f>IF(OR(P122="",Q122=""),"",Q122-P122)</f>
        <v/>
      </c>
      <c r="W122" s="23">
        <f>IF(OR(P122="",O122&lt;&gt;"Listed"),"",TODAY()-P122)</f>
        <v/>
      </c>
    </row>
    <row r="123">
      <c r="E123" s="22" t="n"/>
      <c r="F123" s="9" t="n"/>
      <c r="I123" s="9" t="n"/>
      <c r="J123" s="23">
        <f>IF(A123="","",COUNTIFS(Comps!$A$2:$A$1000,A123,Comps!$C$2:$C$1000,"Sold",Comps!$H$2:$H$1000,"&lt;&gt;Loose"))</f>
        <v/>
      </c>
      <c r="K123" s="24">
        <f>IF(A123="","",IFERROR(AVERAGEIFS(Comps!$E$2:$E$1000,Comps!$A$2:$A$1000,A123,Comps!$C$2:$C$1000,"Sold",Comps!$H$2:$H$1000,"&lt;&gt;Loose"),""))</f>
        <v/>
      </c>
      <c r="L123" s="23">
        <f>IF(OR(A123="",J123=0),"",TEXT(MINIFS(Comps!$E$2:$E$1000,Comps!$A$2:$A$1000,A123,Comps!$C$2:$C$1000,"Sold",Comps!$H$2:$H$1000,"&lt;&gt;Loose"),"0")&amp;"-"&amp;TEXT(MAXIFS(Comps!$E$2:$E$1000,Comps!$A$2:$A$1000,A123,Comps!$C$2:$C$1000,"Sold",Comps!$H$2:$H$1000,"&lt;&gt;Loose"),"0"))</f>
        <v/>
      </c>
      <c r="M123" s="24">
        <f>IF(OR(F123="",H123=""),"",ROUND((F123+N(I123)+IF(N(I123)&gt;0,Settings!$B$14,0)+IFERROR(VLOOKUP(H123,Settings!$A$2:$C$10,3,FALSE),0)+Settings!$B$13)/(1-IFERROR(VLOOKUP(H123,Settings!$A$2:$C$10,2,FALSE),0)),2))</f>
        <v/>
      </c>
      <c r="N123" s="9" t="n"/>
      <c r="P123" s="22" t="n"/>
      <c r="Q123" s="22" t="n"/>
      <c r="R123" s="9" t="n"/>
      <c r="S123" s="9" t="n"/>
      <c r="T123" s="24">
        <f>IF(R123="","",ROUND(R123*IFERROR(VLOOKUP(H123,Settings!$A$2:$C$10,2,FALSE),0)+IFERROR(VLOOKUP(H123,Settings!$A$2:$C$10,3,FALSE),0),2))</f>
        <v/>
      </c>
      <c r="U123" s="24">
        <f>IF(R123="","",ROUND(R123-F123-N(S123)-IF(N(S123)&gt;0,Settings!$B$14,0)-T123,2))</f>
        <v/>
      </c>
      <c r="V123" s="23">
        <f>IF(OR(P123="",Q123=""),"",Q123-P123)</f>
        <v/>
      </c>
      <c r="W123" s="23">
        <f>IF(OR(P123="",O123&lt;&gt;"Listed"),"",TODAY()-P123)</f>
        <v/>
      </c>
    </row>
    <row r="124">
      <c r="E124" s="22" t="n"/>
      <c r="F124" s="9" t="n"/>
      <c r="I124" s="9" t="n"/>
      <c r="J124" s="23">
        <f>IF(A124="","",COUNTIFS(Comps!$A$2:$A$1000,A124,Comps!$C$2:$C$1000,"Sold",Comps!$H$2:$H$1000,"&lt;&gt;Loose"))</f>
        <v/>
      </c>
      <c r="K124" s="24">
        <f>IF(A124="","",IFERROR(AVERAGEIFS(Comps!$E$2:$E$1000,Comps!$A$2:$A$1000,A124,Comps!$C$2:$C$1000,"Sold",Comps!$H$2:$H$1000,"&lt;&gt;Loose"),""))</f>
        <v/>
      </c>
      <c r="L124" s="23">
        <f>IF(OR(A124="",J124=0),"",TEXT(MINIFS(Comps!$E$2:$E$1000,Comps!$A$2:$A$1000,A124,Comps!$C$2:$C$1000,"Sold",Comps!$H$2:$H$1000,"&lt;&gt;Loose"),"0")&amp;"-"&amp;TEXT(MAXIFS(Comps!$E$2:$E$1000,Comps!$A$2:$A$1000,A124,Comps!$C$2:$C$1000,"Sold",Comps!$H$2:$H$1000,"&lt;&gt;Loose"),"0"))</f>
        <v/>
      </c>
      <c r="M124" s="24">
        <f>IF(OR(F124="",H124=""),"",ROUND((F124+N(I124)+IF(N(I124)&gt;0,Settings!$B$14,0)+IFERROR(VLOOKUP(H124,Settings!$A$2:$C$10,3,FALSE),0)+Settings!$B$13)/(1-IFERROR(VLOOKUP(H124,Settings!$A$2:$C$10,2,FALSE),0)),2))</f>
        <v/>
      </c>
      <c r="N124" s="9" t="n"/>
      <c r="P124" s="22" t="n"/>
      <c r="Q124" s="22" t="n"/>
      <c r="R124" s="9" t="n"/>
      <c r="S124" s="9" t="n"/>
      <c r="T124" s="24">
        <f>IF(R124="","",ROUND(R124*IFERROR(VLOOKUP(H124,Settings!$A$2:$C$10,2,FALSE),0)+IFERROR(VLOOKUP(H124,Settings!$A$2:$C$10,3,FALSE),0),2))</f>
        <v/>
      </c>
      <c r="U124" s="24">
        <f>IF(R124="","",ROUND(R124-F124-N(S124)-IF(N(S124)&gt;0,Settings!$B$14,0)-T124,2))</f>
        <v/>
      </c>
      <c r="V124" s="23">
        <f>IF(OR(P124="",Q124=""),"",Q124-P124)</f>
        <v/>
      </c>
      <c r="W124" s="23">
        <f>IF(OR(P124="",O124&lt;&gt;"Listed"),"",TODAY()-P124)</f>
        <v/>
      </c>
    </row>
    <row r="125">
      <c r="E125" s="22" t="n"/>
      <c r="F125" s="9" t="n"/>
      <c r="I125" s="9" t="n"/>
      <c r="J125" s="23">
        <f>IF(A125="","",COUNTIFS(Comps!$A$2:$A$1000,A125,Comps!$C$2:$C$1000,"Sold",Comps!$H$2:$H$1000,"&lt;&gt;Loose"))</f>
        <v/>
      </c>
      <c r="K125" s="24">
        <f>IF(A125="","",IFERROR(AVERAGEIFS(Comps!$E$2:$E$1000,Comps!$A$2:$A$1000,A125,Comps!$C$2:$C$1000,"Sold",Comps!$H$2:$H$1000,"&lt;&gt;Loose"),""))</f>
        <v/>
      </c>
      <c r="L125" s="23">
        <f>IF(OR(A125="",J125=0),"",TEXT(MINIFS(Comps!$E$2:$E$1000,Comps!$A$2:$A$1000,A125,Comps!$C$2:$C$1000,"Sold",Comps!$H$2:$H$1000,"&lt;&gt;Loose"),"0")&amp;"-"&amp;TEXT(MAXIFS(Comps!$E$2:$E$1000,Comps!$A$2:$A$1000,A125,Comps!$C$2:$C$1000,"Sold",Comps!$H$2:$H$1000,"&lt;&gt;Loose"),"0"))</f>
        <v/>
      </c>
      <c r="M125" s="24">
        <f>IF(OR(F125="",H125=""),"",ROUND((F125+N(I125)+IF(N(I125)&gt;0,Settings!$B$14,0)+IFERROR(VLOOKUP(H125,Settings!$A$2:$C$10,3,FALSE),0)+Settings!$B$13)/(1-IFERROR(VLOOKUP(H125,Settings!$A$2:$C$10,2,FALSE),0)),2))</f>
        <v/>
      </c>
      <c r="N125" s="9" t="n"/>
      <c r="P125" s="22" t="n"/>
      <c r="Q125" s="22" t="n"/>
      <c r="R125" s="9" t="n"/>
      <c r="S125" s="9" t="n"/>
      <c r="T125" s="24">
        <f>IF(R125="","",ROUND(R125*IFERROR(VLOOKUP(H125,Settings!$A$2:$C$10,2,FALSE),0)+IFERROR(VLOOKUP(H125,Settings!$A$2:$C$10,3,FALSE),0),2))</f>
        <v/>
      </c>
      <c r="U125" s="24">
        <f>IF(R125="","",ROUND(R125-F125-N(S125)-IF(N(S125)&gt;0,Settings!$B$14,0)-T125,2))</f>
        <v/>
      </c>
      <c r="V125" s="23">
        <f>IF(OR(P125="",Q125=""),"",Q125-P125)</f>
        <v/>
      </c>
      <c r="W125" s="23">
        <f>IF(OR(P125="",O125&lt;&gt;"Listed"),"",TODAY()-P125)</f>
        <v/>
      </c>
    </row>
    <row r="126">
      <c r="E126" s="22" t="n"/>
      <c r="F126" s="9" t="n"/>
      <c r="I126" s="9" t="n"/>
      <c r="J126" s="23">
        <f>IF(A126="","",COUNTIFS(Comps!$A$2:$A$1000,A126,Comps!$C$2:$C$1000,"Sold",Comps!$H$2:$H$1000,"&lt;&gt;Loose"))</f>
        <v/>
      </c>
      <c r="K126" s="24">
        <f>IF(A126="","",IFERROR(AVERAGEIFS(Comps!$E$2:$E$1000,Comps!$A$2:$A$1000,A126,Comps!$C$2:$C$1000,"Sold",Comps!$H$2:$H$1000,"&lt;&gt;Loose"),""))</f>
        <v/>
      </c>
      <c r="L126" s="23">
        <f>IF(OR(A126="",J126=0),"",TEXT(MINIFS(Comps!$E$2:$E$1000,Comps!$A$2:$A$1000,A126,Comps!$C$2:$C$1000,"Sold",Comps!$H$2:$H$1000,"&lt;&gt;Loose"),"0")&amp;"-"&amp;TEXT(MAXIFS(Comps!$E$2:$E$1000,Comps!$A$2:$A$1000,A126,Comps!$C$2:$C$1000,"Sold",Comps!$H$2:$H$1000,"&lt;&gt;Loose"),"0"))</f>
        <v/>
      </c>
      <c r="M126" s="24">
        <f>IF(OR(F126="",H126=""),"",ROUND((F126+N(I126)+IF(N(I126)&gt;0,Settings!$B$14,0)+IFERROR(VLOOKUP(H126,Settings!$A$2:$C$10,3,FALSE),0)+Settings!$B$13)/(1-IFERROR(VLOOKUP(H126,Settings!$A$2:$C$10,2,FALSE),0)),2))</f>
        <v/>
      </c>
      <c r="N126" s="9" t="n"/>
      <c r="P126" s="22" t="n"/>
      <c r="Q126" s="22" t="n"/>
      <c r="R126" s="9" t="n"/>
      <c r="S126" s="9" t="n"/>
      <c r="T126" s="24">
        <f>IF(R126="","",ROUND(R126*IFERROR(VLOOKUP(H126,Settings!$A$2:$C$10,2,FALSE),0)+IFERROR(VLOOKUP(H126,Settings!$A$2:$C$10,3,FALSE),0),2))</f>
        <v/>
      </c>
      <c r="U126" s="24">
        <f>IF(R126="","",ROUND(R126-F126-N(S126)-IF(N(S126)&gt;0,Settings!$B$14,0)-T126,2))</f>
        <v/>
      </c>
      <c r="V126" s="23">
        <f>IF(OR(P126="",Q126=""),"",Q126-P126)</f>
        <v/>
      </c>
      <c r="W126" s="23">
        <f>IF(OR(P126="",O126&lt;&gt;"Listed"),"",TODAY()-P126)</f>
        <v/>
      </c>
    </row>
    <row r="127">
      <c r="E127" s="22" t="n"/>
      <c r="F127" s="9" t="n"/>
      <c r="I127" s="9" t="n"/>
      <c r="J127" s="23">
        <f>IF(A127="","",COUNTIFS(Comps!$A$2:$A$1000,A127,Comps!$C$2:$C$1000,"Sold",Comps!$H$2:$H$1000,"&lt;&gt;Loose"))</f>
        <v/>
      </c>
      <c r="K127" s="24">
        <f>IF(A127="","",IFERROR(AVERAGEIFS(Comps!$E$2:$E$1000,Comps!$A$2:$A$1000,A127,Comps!$C$2:$C$1000,"Sold",Comps!$H$2:$H$1000,"&lt;&gt;Loose"),""))</f>
        <v/>
      </c>
      <c r="L127" s="23">
        <f>IF(OR(A127="",J127=0),"",TEXT(MINIFS(Comps!$E$2:$E$1000,Comps!$A$2:$A$1000,A127,Comps!$C$2:$C$1000,"Sold",Comps!$H$2:$H$1000,"&lt;&gt;Loose"),"0")&amp;"-"&amp;TEXT(MAXIFS(Comps!$E$2:$E$1000,Comps!$A$2:$A$1000,A127,Comps!$C$2:$C$1000,"Sold",Comps!$H$2:$H$1000,"&lt;&gt;Loose"),"0"))</f>
        <v/>
      </c>
      <c r="M127" s="24">
        <f>IF(OR(F127="",H127=""),"",ROUND((F127+N(I127)+IF(N(I127)&gt;0,Settings!$B$14,0)+IFERROR(VLOOKUP(H127,Settings!$A$2:$C$10,3,FALSE),0)+Settings!$B$13)/(1-IFERROR(VLOOKUP(H127,Settings!$A$2:$C$10,2,FALSE),0)),2))</f>
        <v/>
      </c>
      <c r="N127" s="9" t="n"/>
      <c r="P127" s="22" t="n"/>
      <c r="Q127" s="22" t="n"/>
      <c r="R127" s="9" t="n"/>
      <c r="S127" s="9" t="n"/>
      <c r="T127" s="24">
        <f>IF(R127="","",ROUND(R127*IFERROR(VLOOKUP(H127,Settings!$A$2:$C$10,2,FALSE),0)+IFERROR(VLOOKUP(H127,Settings!$A$2:$C$10,3,FALSE),0),2))</f>
        <v/>
      </c>
      <c r="U127" s="24">
        <f>IF(R127="","",ROUND(R127-F127-N(S127)-IF(N(S127)&gt;0,Settings!$B$14,0)-T127,2))</f>
        <v/>
      </c>
      <c r="V127" s="23">
        <f>IF(OR(P127="",Q127=""),"",Q127-P127)</f>
        <v/>
      </c>
      <c r="W127" s="23">
        <f>IF(OR(P127="",O127&lt;&gt;"Listed"),"",TODAY()-P127)</f>
        <v/>
      </c>
    </row>
    <row r="128">
      <c r="E128" s="22" t="n"/>
      <c r="F128" s="9" t="n"/>
      <c r="I128" s="9" t="n"/>
      <c r="J128" s="23">
        <f>IF(A128="","",COUNTIFS(Comps!$A$2:$A$1000,A128,Comps!$C$2:$C$1000,"Sold",Comps!$H$2:$H$1000,"&lt;&gt;Loose"))</f>
        <v/>
      </c>
      <c r="K128" s="24">
        <f>IF(A128="","",IFERROR(AVERAGEIFS(Comps!$E$2:$E$1000,Comps!$A$2:$A$1000,A128,Comps!$C$2:$C$1000,"Sold",Comps!$H$2:$H$1000,"&lt;&gt;Loose"),""))</f>
        <v/>
      </c>
      <c r="L128" s="23">
        <f>IF(OR(A128="",J128=0),"",TEXT(MINIFS(Comps!$E$2:$E$1000,Comps!$A$2:$A$1000,A128,Comps!$C$2:$C$1000,"Sold",Comps!$H$2:$H$1000,"&lt;&gt;Loose"),"0")&amp;"-"&amp;TEXT(MAXIFS(Comps!$E$2:$E$1000,Comps!$A$2:$A$1000,A128,Comps!$C$2:$C$1000,"Sold",Comps!$H$2:$H$1000,"&lt;&gt;Loose"),"0"))</f>
        <v/>
      </c>
      <c r="M128" s="24">
        <f>IF(OR(F128="",H128=""),"",ROUND((F128+N(I128)+IF(N(I128)&gt;0,Settings!$B$14,0)+IFERROR(VLOOKUP(H128,Settings!$A$2:$C$10,3,FALSE),0)+Settings!$B$13)/(1-IFERROR(VLOOKUP(H128,Settings!$A$2:$C$10,2,FALSE),0)),2))</f>
        <v/>
      </c>
      <c r="N128" s="9" t="n"/>
      <c r="P128" s="22" t="n"/>
      <c r="Q128" s="22" t="n"/>
      <c r="R128" s="9" t="n"/>
      <c r="S128" s="9" t="n"/>
      <c r="T128" s="24">
        <f>IF(R128="","",ROUND(R128*IFERROR(VLOOKUP(H128,Settings!$A$2:$C$10,2,FALSE),0)+IFERROR(VLOOKUP(H128,Settings!$A$2:$C$10,3,FALSE),0),2))</f>
        <v/>
      </c>
      <c r="U128" s="24">
        <f>IF(R128="","",ROUND(R128-F128-N(S128)-IF(N(S128)&gt;0,Settings!$B$14,0)-T128,2))</f>
        <v/>
      </c>
      <c r="V128" s="23">
        <f>IF(OR(P128="",Q128=""),"",Q128-P128)</f>
        <v/>
      </c>
      <c r="W128" s="23">
        <f>IF(OR(P128="",O128&lt;&gt;"Listed"),"",TODAY()-P128)</f>
        <v/>
      </c>
    </row>
    <row r="129">
      <c r="E129" s="22" t="n"/>
      <c r="F129" s="9" t="n"/>
      <c r="I129" s="9" t="n"/>
      <c r="J129" s="23">
        <f>IF(A129="","",COUNTIFS(Comps!$A$2:$A$1000,A129,Comps!$C$2:$C$1000,"Sold",Comps!$H$2:$H$1000,"&lt;&gt;Loose"))</f>
        <v/>
      </c>
      <c r="K129" s="24">
        <f>IF(A129="","",IFERROR(AVERAGEIFS(Comps!$E$2:$E$1000,Comps!$A$2:$A$1000,A129,Comps!$C$2:$C$1000,"Sold",Comps!$H$2:$H$1000,"&lt;&gt;Loose"),""))</f>
        <v/>
      </c>
      <c r="L129" s="23">
        <f>IF(OR(A129="",J129=0),"",TEXT(MINIFS(Comps!$E$2:$E$1000,Comps!$A$2:$A$1000,A129,Comps!$C$2:$C$1000,"Sold",Comps!$H$2:$H$1000,"&lt;&gt;Loose"),"0")&amp;"-"&amp;TEXT(MAXIFS(Comps!$E$2:$E$1000,Comps!$A$2:$A$1000,A129,Comps!$C$2:$C$1000,"Sold",Comps!$H$2:$H$1000,"&lt;&gt;Loose"),"0"))</f>
        <v/>
      </c>
      <c r="M129" s="24">
        <f>IF(OR(F129="",H129=""),"",ROUND((F129+N(I129)+IF(N(I129)&gt;0,Settings!$B$14,0)+IFERROR(VLOOKUP(H129,Settings!$A$2:$C$10,3,FALSE),0)+Settings!$B$13)/(1-IFERROR(VLOOKUP(H129,Settings!$A$2:$C$10,2,FALSE),0)),2))</f>
        <v/>
      </c>
      <c r="N129" s="9" t="n"/>
      <c r="P129" s="22" t="n"/>
      <c r="Q129" s="22" t="n"/>
      <c r="R129" s="9" t="n"/>
      <c r="S129" s="9" t="n"/>
      <c r="T129" s="24">
        <f>IF(R129="","",ROUND(R129*IFERROR(VLOOKUP(H129,Settings!$A$2:$C$10,2,FALSE),0)+IFERROR(VLOOKUP(H129,Settings!$A$2:$C$10,3,FALSE),0),2))</f>
        <v/>
      </c>
      <c r="U129" s="24">
        <f>IF(R129="","",ROUND(R129-F129-N(S129)-IF(N(S129)&gt;0,Settings!$B$14,0)-T129,2))</f>
        <v/>
      </c>
      <c r="V129" s="23">
        <f>IF(OR(P129="",Q129=""),"",Q129-P129)</f>
        <v/>
      </c>
      <c r="W129" s="23">
        <f>IF(OR(P129="",O129&lt;&gt;"Listed"),"",TODAY()-P129)</f>
        <v/>
      </c>
    </row>
    <row r="130">
      <c r="E130" s="22" t="n"/>
      <c r="F130" s="9" t="n"/>
      <c r="I130" s="9" t="n"/>
      <c r="J130" s="23">
        <f>IF(A130="","",COUNTIFS(Comps!$A$2:$A$1000,A130,Comps!$C$2:$C$1000,"Sold",Comps!$H$2:$H$1000,"&lt;&gt;Loose"))</f>
        <v/>
      </c>
      <c r="K130" s="24">
        <f>IF(A130="","",IFERROR(AVERAGEIFS(Comps!$E$2:$E$1000,Comps!$A$2:$A$1000,A130,Comps!$C$2:$C$1000,"Sold",Comps!$H$2:$H$1000,"&lt;&gt;Loose"),""))</f>
        <v/>
      </c>
      <c r="L130" s="23">
        <f>IF(OR(A130="",J130=0),"",TEXT(MINIFS(Comps!$E$2:$E$1000,Comps!$A$2:$A$1000,A130,Comps!$C$2:$C$1000,"Sold",Comps!$H$2:$H$1000,"&lt;&gt;Loose"),"0")&amp;"-"&amp;TEXT(MAXIFS(Comps!$E$2:$E$1000,Comps!$A$2:$A$1000,A130,Comps!$C$2:$C$1000,"Sold",Comps!$H$2:$H$1000,"&lt;&gt;Loose"),"0"))</f>
        <v/>
      </c>
      <c r="M130" s="24">
        <f>IF(OR(F130="",H130=""),"",ROUND((F130+N(I130)+IF(N(I130)&gt;0,Settings!$B$14,0)+IFERROR(VLOOKUP(H130,Settings!$A$2:$C$10,3,FALSE),0)+Settings!$B$13)/(1-IFERROR(VLOOKUP(H130,Settings!$A$2:$C$10,2,FALSE),0)),2))</f>
        <v/>
      </c>
      <c r="N130" s="9" t="n"/>
      <c r="P130" s="22" t="n"/>
      <c r="Q130" s="22" t="n"/>
      <c r="R130" s="9" t="n"/>
      <c r="S130" s="9" t="n"/>
      <c r="T130" s="24">
        <f>IF(R130="","",ROUND(R130*IFERROR(VLOOKUP(H130,Settings!$A$2:$C$10,2,FALSE),0)+IFERROR(VLOOKUP(H130,Settings!$A$2:$C$10,3,FALSE),0),2))</f>
        <v/>
      </c>
      <c r="U130" s="24">
        <f>IF(R130="","",ROUND(R130-F130-N(S130)-IF(N(S130)&gt;0,Settings!$B$14,0)-T130,2))</f>
        <v/>
      </c>
      <c r="V130" s="23">
        <f>IF(OR(P130="",Q130=""),"",Q130-P130)</f>
        <v/>
      </c>
      <c r="W130" s="23">
        <f>IF(OR(P130="",O130&lt;&gt;"Listed"),"",TODAY()-P130)</f>
        <v/>
      </c>
    </row>
    <row r="131">
      <c r="E131" s="22" t="n"/>
      <c r="F131" s="9" t="n"/>
      <c r="I131" s="9" t="n"/>
      <c r="J131" s="23">
        <f>IF(A131="","",COUNTIFS(Comps!$A$2:$A$1000,A131,Comps!$C$2:$C$1000,"Sold",Comps!$H$2:$H$1000,"&lt;&gt;Loose"))</f>
        <v/>
      </c>
      <c r="K131" s="24">
        <f>IF(A131="","",IFERROR(AVERAGEIFS(Comps!$E$2:$E$1000,Comps!$A$2:$A$1000,A131,Comps!$C$2:$C$1000,"Sold",Comps!$H$2:$H$1000,"&lt;&gt;Loose"),""))</f>
        <v/>
      </c>
      <c r="L131" s="23">
        <f>IF(OR(A131="",J131=0),"",TEXT(MINIFS(Comps!$E$2:$E$1000,Comps!$A$2:$A$1000,A131,Comps!$C$2:$C$1000,"Sold",Comps!$H$2:$H$1000,"&lt;&gt;Loose"),"0")&amp;"-"&amp;TEXT(MAXIFS(Comps!$E$2:$E$1000,Comps!$A$2:$A$1000,A131,Comps!$C$2:$C$1000,"Sold",Comps!$H$2:$H$1000,"&lt;&gt;Loose"),"0"))</f>
        <v/>
      </c>
      <c r="M131" s="24">
        <f>IF(OR(F131="",H131=""),"",ROUND((F131+N(I131)+IF(N(I131)&gt;0,Settings!$B$14,0)+IFERROR(VLOOKUP(H131,Settings!$A$2:$C$10,3,FALSE),0)+Settings!$B$13)/(1-IFERROR(VLOOKUP(H131,Settings!$A$2:$C$10,2,FALSE),0)),2))</f>
        <v/>
      </c>
      <c r="N131" s="9" t="n"/>
      <c r="P131" s="22" t="n"/>
      <c r="Q131" s="22" t="n"/>
      <c r="R131" s="9" t="n"/>
      <c r="S131" s="9" t="n"/>
      <c r="T131" s="24">
        <f>IF(R131="","",ROUND(R131*IFERROR(VLOOKUP(H131,Settings!$A$2:$C$10,2,FALSE),0)+IFERROR(VLOOKUP(H131,Settings!$A$2:$C$10,3,FALSE),0),2))</f>
        <v/>
      </c>
      <c r="U131" s="24">
        <f>IF(R131="","",ROUND(R131-F131-N(S131)-IF(N(S131)&gt;0,Settings!$B$14,0)-T131,2))</f>
        <v/>
      </c>
      <c r="V131" s="23">
        <f>IF(OR(P131="",Q131=""),"",Q131-P131)</f>
        <v/>
      </c>
      <c r="W131" s="23">
        <f>IF(OR(P131="",O131&lt;&gt;"Listed"),"",TODAY()-P131)</f>
        <v/>
      </c>
    </row>
    <row r="132">
      <c r="E132" s="22" t="n"/>
      <c r="F132" s="9" t="n"/>
      <c r="I132" s="9" t="n"/>
      <c r="J132" s="23">
        <f>IF(A132="","",COUNTIFS(Comps!$A$2:$A$1000,A132,Comps!$C$2:$C$1000,"Sold",Comps!$H$2:$H$1000,"&lt;&gt;Loose"))</f>
        <v/>
      </c>
      <c r="K132" s="24">
        <f>IF(A132="","",IFERROR(AVERAGEIFS(Comps!$E$2:$E$1000,Comps!$A$2:$A$1000,A132,Comps!$C$2:$C$1000,"Sold",Comps!$H$2:$H$1000,"&lt;&gt;Loose"),""))</f>
        <v/>
      </c>
      <c r="L132" s="23">
        <f>IF(OR(A132="",J132=0),"",TEXT(MINIFS(Comps!$E$2:$E$1000,Comps!$A$2:$A$1000,A132,Comps!$C$2:$C$1000,"Sold",Comps!$H$2:$H$1000,"&lt;&gt;Loose"),"0")&amp;"-"&amp;TEXT(MAXIFS(Comps!$E$2:$E$1000,Comps!$A$2:$A$1000,A132,Comps!$C$2:$C$1000,"Sold",Comps!$H$2:$H$1000,"&lt;&gt;Loose"),"0"))</f>
        <v/>
      </c>
      <c r="M132" s="24">
        <f>IF(OR(F132="",H132=""),"",ROUND((F132+N(I132)+IF(N(I132)&gt;0,Settings!$B$14,0)+IFERROR(VLOOKUP(H132,Settings!$A$2:$C$10,3,FALSE),0)+Settings!$B$13)/(1-IFERROR(VLOOKUP(H132,Settings!$A$2:$C$10,2,FALSE),0)),2))</f>
        <v/>
      </c>
      <c r="N132" s="9" t="n"/>
      <c r="P132" s="22" t="n"/>
      <c r="Q132" s="22" t="n"/>
      <c r="R132" s="9" t="n"/>
      <c r="S132" s="9" t="n"/>
      <c r="T132" s="24">
        <f>IF(R132="","",ROUND(R132*IFERROR(VLOOKUP(H132,Settings!$A$2:$C$10,2,FALSE),0)+IFERROR(VLOOKUP(H132,Settings!$A$2:$C$10,3,FALSE),0),2))</f>
        <v/>
      </c>
      <c r="U132" s="24">
        <f>IF(R132="","",ROUND(R132-F132-N(S132)-IF(N(S132)&gt;0,Settings!$B$14,0)-T132,2))</f>
        <v/>
      </c>
      <c r="V132" s="23">
        <f>IF(OR(P132="",Q132=""),"",Q132-P132)</f>
        <v/>
      </c>
      <c r="W132" s="23">
        <f>IF(OR(P132="",O132&lt;&gt;"Listed"),"",TODAY()-P132)</f>
        <v/>
      </c>
    </row>
    <row r="133">
      <c r="E133" s="22" t="n"/>
      <c r="F133" s="9" t="n"/>
      <c r="I133" s="9" t="n"/>
      <c r="J133" s="23">
        <f>IF(A133="","",COUNTIFS(Comps!$A$2:$A$1000,A133,Comps!$C$2:$C$1000,"Sold",Comps!$H$2:$H$1000,"&lt;&gt;Loose"))</f>
        <v/>
      </c>
      <c r="K133" s="24">
        <f>IF(A133="","",IFERROR(AVERAGEIFS(Comps!$E$2:$E$1000,Comps!$A$2:$A$1000,A133,Comps!$C$2:$C$1000,"Sold",Comps!$H$2:$H$1000,"&lt;&gt;Loose"),""))</f>
        <v/>
      </c>
      <c r="L133" s="23">
        <f>IF(OR(A133="",J133=0),"",TEXT(MINIFS(Comps!$E$2:$E$1000,Comps!$A$2:$A$1000,A133,Comps!$C$2:$C$1000,"Sold",Comps!$H$2:$H$1000,"&lt;&gt;Loose"),"0")&amp;"-"&amp;TEXT(MAXIFS(Comps!$E$2:$E$1000,Comps!$A$2:$A$1000,A133,Comps!$C$2:$C$1000,"Sold",Comps!$H$2:$H$1000,"&lt;&gt;Loose"),"0"))</f>
        <v/>
      </c>
      <c r="M133" s="24">
        <f>IF(OR(F133="",H133=""),"",ROUND((F133+N(I133)+IF(N(I133)&gt;0,Settings!$B$14,0)+IFERROR(VLOOKUP(H133,Settings!$A$2:$C$10,3,FALSE),0)+Settings!$B$13)/(1-IFERROR(VLOOKUP(H133,Settings!$A$2:$C$10,2,FALSE),0)),2))</f>
        <v/>
      </c>
      <c r="N133" s="9" t="n"/>
      <c r="P133" s="22" t="n"/>
      <c r="Q133" s="22" t="n"/>
      <c r="R133" s="9" t="n"/>
      <c r="S133" s="9" t="n"/>
      <c r="T133" s="24">
        <f>IF(R133="","",ROUND(R133*IFERROR(VLOOKUP(H133,Settings!$A$2:$C$10,2,FALSE),0)+IFERROR(VLOOKUP(H133,Settings!$A$2:$C$10,3,FALSE),0),2))</f>
        <v/>
      </c>
      <c r="U133" s="24">
        <f>IF(R133="","",ROUND(R133-F133-N(S133)-IF(N(S133)&gt;0,Settings!$B$14,0)-T133,2))</f>
        <v/>
      </c>
      <c r="V133" s="23">
        <f>IF(OR(P133="",Q133=""),"",Q133-P133)</f>
        <v/>
      </c>
      <c r="W133" s="23">
        <f>IF(OR(P133="",O133&lt;&gt;"Listed"),"",TODAY()-P133)</f>
        <v/>
      </c>
    </row>
    <row r="134">
      <c r="E134" s="22" t="n"/>
      <c r="F134" s="9" t="n"/>
      <c r="I134" s="9" t="n"/>
      <c r="J134" s="23">
        <f>IF(A134="","",COUNTIFS(Comps!$A$2:$A$1000,A134,Comps!$C$2:$C$1000,"Sold",Comps!$H$2:$H$1000,"&lt;&gt;Loose"))</f>
        <v/>
      </c>
      <c r="K134" s="24">
        <f>IF(A134="","",IFERROR(AVERAGEIFS(Comps!$E$2:$E$1000,Comps!$A$2:$A$1000,A134,Comps!$C$2:$C$1000,"Sold",Comps!$H$2:$H$1000,"&lt;&gt;Loose"),""))</f>
        <v/>
      </c>
      <c r="L134" s="23">
        <f>IF(OR(A134="",J134=0),"",TEXT(MINIFS(Comps!$E$2:$E$1000,Comps!$A$2:$A$1000,A134,Comps!$C$2:$C$1000,"Sold",Comps!$H$2:$H$1000,"&lt;&gt;Loose"),"0")&amp;"-"&amp;TEXT(MAXIFS(Comps!$E$2:$E$1000,Comps!$A$2:$A$1000,A134,Comps!$C$2:$C$1000,"Sold",Comps!$H$2:$H$1000,"&lt;&gt;Loose"),"0"))</f>
        <v/>
      </c>
      <c r="M134" s="24">
        <f>IF(OR(F134="",H134=""),"",ROUND((F134+N(I134)+IF(N(I134)&gt;0,Settings!$B$14,0)+IFERROR(VLOOKUP(H134,Settings!$A$2:$C$10,3,FALSE),0)+Settings!$B$13)/(1-IFERROR(VLOOKUP(H134,Settings!$A$2:$C$10,2,FALSE),0)),2))</f>
        <v/>
      </c>
      <c r="N134" s="9" t="n"/>
      <c r="P134" s="22" t="n"/>
      <c r="Q134" s="22" t="n"/>
      <c r="R134" s="9" t="n"/>
      <c r="S134" s="9" t="n"/>
      <c r="T134" s="24">
        <f>IF(R134="","",ROUND(R134*IFERROR(VLOOKUP(H134,Settings!$A$2:$C$10,2,FALSE),0)+IFERROR(VLOOKUP(H134,Settings!$A$2:$C$10,3,FALSE),0),2))</f>
        <v/>
      </c>
      <c r="U134" s="24">
        <f>IF(R134="","",ROUND(R134-F134-N(S134)-IF(N(S134)&gt;0,Settings!$B$14,0)-T134,2))</f>
        <v/>
      </c>
      <c r="V134" s="23">
        <f>IF(OR(P134="",Q134=""),"",Q134-P134)</f>
        <v/>
      </c>
      <c r="W134" s="23">
        <f>IF(OR(P134="",O134&lt;&gt;"Listed"),"",TODAY()-P134)</f>
        <v/>
      </c>
    </row>
    <row r="135">
      <c r="E135" s="22" t="n"/>
      <c r="F135" s="9" t="n"/>
      <c r="I135" s="9" t="n"/>
      <c r="J135" s="23">
        <f>IF(A135="","",COUNTIFS(Comps!$A$2:$A$1000,A135,Comps!$C$2:$C$1000,"Sold",Comps!$H$2:$H$1000,"&lt;&gt;Loose"))</f>
        <v/>
      </c>
      <c r="K135" s="24">
        <f>IF(A135="","",IFERROR(AVERAGEIFS(Comps!$E$2:$E$1000,Comps!$A$2:$A$1000,A135,Comps!$C$2:$C$1000,"Sold",Comps!$H$2:$H$1000,"&lt;&gt;Loose"),""))</f>
        <v/>
      </c>
      <c r="L135" s="23">
        <f>IF(OR(A135="",J135=0),"",TEXT(MINIFS(Comps!$E$2:$E$1000,Comps!$A$2:$A$1000,A135,Comps!$C$2:$C$1000,"Sold",Comps!$H$2:$H$1000,"&lt;&gt;Loose"),"0")&amp;"-"&amp;TEXT(MAXIFS(Comps!$E$2:$E$1000,Comps!$A$2:$A$1000,A135,Comps!$C$2:$C$1000,"Sold",Comps!$H$2:$H$1000,"&lt;&gt;Loose"),"0"))</f>
        <v/>
      </c>
      <c r="M135" s="24">
        <f>IF(OR(F135="",H135=""),"",ROUND((F135+N(I135)+IF(N(I135)&gt;0,Settings!$B$14,0)+IFERROR(VLOOKUP(H135,Settings!$A$2:$C$10,3,FALSE),0)+Settings!$B$13)/(1-IFERROR(VLOOKUP(H135,Settings!$A$2:$C$10,2,FALSE),0)),2))</f>
        <v/>
      </c>
      <c r="N135" s="9" t="n"/>
      <c r="P135" s="22" t="n"/>
      <c r="Q135" s="22" t="n"/>
      <c r="R135" s="9" t="n"/>
      <c r="S135" s="9" t="n"/>
      <c r="T135" s="24">
        <f>IF(R135="","",ROUND(R135*IFERROR(VLOOKUP(H135,Settings!$A$2:$C$10,2,FALSE),0)+IFERROR(VLOOKUP(H135,Settings!$A$2:$C$10,3,FALSE),0),2))</f>
        <v/>
      </c>
      <c r="U135" s="24">
        <f>IF(R135="","",ROUND(R135-F135-N(S135)-IF(N(S135)&gt;0,Settings!$B$14,0)-T135,2))</f>
        <v/>
      </c>
      <c r="V135" s="23">
        <f>IF(OR(P135="",Q135=""),"",Q135-P135)</f>
        <v/>
      </c>
      <c r="W135" s="23">
        <f>IF(OR(P135="",O135&lt;&gt;"Listed"),"",TODAY()-P135)</f>
        <v/>
      </c>
    </row>
    <row r="136">
      <c r="E136" s="22" t="n"/>
      <c r="F136" s="9" t="n"/>
      <c r="I136" s="9" t="n"/>
      <c r="J136" s="23">
        <f>IF(A136="","",COUNTIFS(Comps!$A$2:$A$1000,A136,Comps!$C$2:$C$1000,"Sold",Comps!$H$2:$H$1000,"&lt;&gt;Loose"))</f>
        <v/>
      </c>
      <c r="K136" s="24">
        <f>IF(A136="","",IFERROR(AVERAGEIFS(Comps!$E$2:$E$1000,Comps!$A$2:$A$1000,A136,Comps!$C$2:$C$1000,"Sold",Comps!$H$2:$H$1000,"&lt;&gt;Loose"),""))</f>
        <v/>
      </c>
      <c r="L136" s="23">
        <f>IF(OR(A136="",J136=0),"",TEXT(MINIFS(Comps!$E$2:$E$1000,Comps!$A$2:$A$1000,A136,Comps!$C$2:$C$1000,"Sold",Comps!$H$2:$H$1000,"&lt;&gt;Loose"),"0")&amp;"-"&amp;TEXT(MAXIFS(Comps!$E$2:$E$1000,Comps!$A$2:$A$1000,A136,Comps!$C$2:$C$1000,"Sold",Comps!$H$2:$H$1000,"&lt;&gt;Loose"),"0"))</f>
        <v/>
      </c>
      <c r="M136" s="24">
        <f>IF(OR(F136="",H136=""),"",ROUND((F136+N(I136)+IF(N(I136)&gt;0,Settings!$B$14,0)+IFERROR(VLOOKUP(H136,Settings!$A$2:$C$10,3,FALSE),0)+Settings!$B$13)/(1-IFERROR(VLOOKUP(H136,Settings!$A$2:$C$10,2,FALSE),0)),2))</f>
        <v/>
      </c>
      <c r="N136" s="9" t="n"/>
      <c r="P136" s="22" t="n"/>
      <c r="Q136" s="22" t="n"/>
      <c r="R136" s="9" t="n"/>
      <c r="S136" s="9" t="n"/>
      <c r="T136" s="24">
        <f>IF(R136="","",ROUND(R136*IFERROR(VLOOKUP(H136,Settings!$A$2:$C$10,2,FALSE),0)+IFERROR(VLOOKUP(H136,Settings!$A$2:$C$10,3,FALSE),0),2))</f>
        <v/>
      </c>
      <c r="U136" s="24">
        <f>IF(R136="","",ROUND(R136-F136-N(S136)-IF(N(S136)&gt;0,Settings!$B$14,0)-T136,2))</f>
        <v/>
      </c>
      <c r="V136" s="23">
        <f>IF(OR(P136="",Q136=""),"",Q136-P136)</f>
        <v/>
      </c>
      <c r="W136" s="23">
        <f>IF(OR(P136="",O136&lt;&gt;"Listed"),"",TODAY()-P136)</f>
        <v/>
      </c>
    </row>
    <row r="137">
      <c r="E137" s="22" t="n"/>
      <c r="F137" s="9" t="n"/>
      <c r="I137" s="9" t="n"/>
      <c r="J137" s="23">
        <f>IF(A137="","",COUNTIFS(Comps!$A$2:$A$1000,A137,Comps!$C$2:$C$1000,"Sold",Comps!$H$2:$H$1000,"&lt;&gt;Loose"))</f>
        <v/>
      </c>
      <c r="K137" s="24">
        <f>IF(A137="","",IFERROR(AVERAGEIFS(Comps!$E$2:$E$1000,Comps!$A$2:$A$1000,A137,Comps!$C$2:$C$1000,"Sold",Comps!$H$2:$H$1000,"&lt;&gt;Loose"),""))</f>
        <v/>
      </c>
      <c r="L137" s="23">
        <f>IF(OR(A137="",J137=0),"",TEXT(MINIFS(Comps!$E$2:$E$1000,Comps!$A$2:$A$1000,A137,Comps!$C$2:$C$1000,"Sold",Comps!$H$2:$H$1000,"&lt;&gt;Loose"),"0")&amp;"-"&amp;TEXT(MAXIFS(Comps!$E$2:$E$1000,Comps!$A$2:$A$1000,A137,Comps!$C$2:$C$1000,"Sold",Comps!$H$2:$H$1000,"&lt;&gt;Loose"),"0"))</f>
        <v/>
      </c>
      <c r="M137" s="24">
        <f>IF(OR(F137="",H137=""),"",ROUND((F137+N(I137)+IF(N(I137)&gt;0,Settings!$B$14,0)+IFERROR(VLOOKUP(H137,Settings!$A$2:$C$10,3,FALSE),0)+Settings!$B$13)/(1-IFERROR(VLOOKUP(H137,Settings!$A$2:$C$10,2,FALSE),0)),2))</f>
        <v/>
      </c>
      <c r="N137" s="9" t="n"/>
      <c r="P137" s="22" t="n"/>
      <c r="Q137" s="22" t="n"/>
      <c r="R137" s="9" t="n"/>
      <c r="S137" s="9" t="n"/>
      <c r="T137" s="24">
        <f>IF(R137="","",ROUND(R137*IFERROR(VLOOKUP(H137,Settings!$A$2:$C$10,2,FALSE),0)+IFERROR(VLOOKUP(H137,Settings!$A$2:$C$10,3,FALSE),0),2))</f>
        <v/>
      </c>
      <c r="U137" s="24">
        <f>IF(R137="","",ROUND(R137-F137-N(S137)-IF(N(S137)&gt;0,Settings!$B$14,0)-T137,2))</f>
        <v/>
      </c>
      <c r="V137" s="23">
        <f>IF(OR(P137="",Q137=""),"",Q137-P137)</f>
        <v/>
      </c>
      <c r="W137" s="23">
        <f>IF(OR(P137="",O137&lt;&gt;"Listed"),"",TODAY()-P137)</f>
        <v/>
      </c>
    </row>
    <row r="138">
      <c r="E138" s="22" t="n"/>
      <c r="F138" s="9" t="n"/>
      <c r="I138" s="9" t="n"/>
      <c r="J138" s="23">
        <f>IF(A138="","",COUNTIFS(Comps!$A$2:$A$1000,A138,Comps!$C$2:$C$1000,"Sold",Comps!$H$2:$H$1000,"&lt;&gt;Loose"))</f>
        <v/>
      </c>
      <c r="K138" s="24">
        <f>IF(A138="","",IFERROR(AVERAGEIFS(Comps!$E$2:$E$1000,Comps!$A$2:$A$1000,A138,Comps!$C$2:$C$1000,"Sold",Comps!$H$2:$H$1000,"&lt;&gt;Loose"),""))</f>
        <v/>
      </c>
      <c r="L138" s="23">
        <f>IF(OR(A138="",J138=0),"",TEXT(MINIFS(Comps!$E$2:$E$1000,Comps!$A$2:$A$1000,A138,Comps!$C$2:$C$1000,"Sold",Comps!$H$2:$H$1000,"&lt;&gt;Loose"),"0")&amp;"-"&amp;TEXT(MAXIFS(Comps!$E$2:$E$1000,Comps!$A$2:$A$1000,A138,Comps!$C$2:$C$1000,"Sold",Comps!$H$2:$H$1000,"&lt;&gt;Loose"),"0"))</f>
        <v/>
      </c>
      <c r="M138" s="24">
        <f>IF(OR(F138="",H138=""),"",ROUND((F138+N(I138)+IF(N(I138)&gt;0,Settings!$B$14,0)+IFERROR(VLOOKUP(H138,Settings!$A$2:$C$10,3,FALSE),0)+Settings!$B$13)/(1-IFERROR(VLOOKUP(H138,Settings!$A$2:$C$10,2,FALSE),0)),2))</f>
        <v/>
      </c>
      <c r="N138" s="9" t="n"/>
      <c r="P138" s="22" t="n"/>
      <c r="Q138" s="22" t="n"/>
      <c r="R138" s="9" t="n"/>
      <c r="S138" s="9" t="n"/>
      <c r="T138" s="24">
        <f>IF(R138="","",ROUND(R138*IFERROR(VLOOKUP(H138,Settings!$A$2:$C$10,2,FALSE),0)+IFERROR(VLOOKUP(H138,Settings!$A$2:$C$10,3,FALSE),0),2))</f>
        <v/>
      </c>
      <c r="U138" s="24">
        <f>IF(R138="","",ROUND(R138-F138-N(S138)-IF(N(S138)&gt;0,Settings!$B$14,0)-T138,2))</f>
        <v/>
      </c>
      <c r="V138" s="23">
        <f>IF(OR(P138="",Q138=""),"",Q138-P138)</f>
        <v/>
      </c>
      <c r="W138" s="23">
        <f>IF(OR(P138="",O138&lt;&gt;"Listed"),"",TODAY()-P138)</f>
        <v/>
      </c>
    </row>
    <row r="139">
      <c r="E139" s="22" t="n"/>
      <c r="F139" s="9" t="n"/>
      <c r="I139" s="9" t="n"/>
      <c r="J139" s="23">
        <f>IF(A139="","",COUNTIFS(Comps!$A$2:$A$1000,A139,Comps!$C$2:$C$1000,"Sold",Comps!$H$2:$H$1000,"&lt;&gt;Loose"))</f>
        <v/>
      </c>
      <c r="K139" s="24">
        <f>IF(A139="","",IFERROR(AVERAGEIFS(Comps!$E$2:$E$1000,Comps!$A$2:$A$1000,A139,Comps!$C$2:$C$1000,"Sold",Comps!$H$2:$H$1000,"&lt;&gt;Loose"),""))</f>
        <v/>
      </c>
      <c r="L139" s="23">
        <f>IF(OR(A139="",J139=0),"",TEXT(MINIFS(Comps!$E$2:$E$1000,Comps!$A$2:$A$1000,A139,Comps!$C$2:$C$1000,"Sold",Comps!$H$2:$H$1000,"&lt;&gt;Loose"),"0")&amp;"-"&amp;TEXT(MAXIFS(Comps!$E$2:$E$1000,Comps!$A$2:$A$1000,A139,Comps!$C$2:$C$1000,"Sold",Comps!$H$2:$H$1000,"&lt;&gt;Loose"),"0"))</f>
        <v/>
      </c>
      <c r="M139" s="24">
        <f>IF(OR(F139="",H139=""),"",ROUND((F139+N(I139)+IF(N(I139)&gt;0,Settings!$B$14,0)+IFERROR(VLOOKUP(H139,Settings!$A$2:$C$10,3,FALSE),0)+Settings!$B$13)/(1-IFERROR(VLOOKUP(H139,Settings!$A$2:$C$10,2,FALSE),0)),2))</f>
        <v/>
      </c>
      <c r="N139" s="9" t="n"/>
      <c r="P139" s="22" t="n"/>
      <c r="Q139" s="22" t="n"/>
      <c r="R139" s="9" t="n"/>
      <c r="S139" s="9" t="n"/>
      <c r="T139" s="24">
        <f>IF(R139="","",ROUND(R139*IFERROR(VLOOKUP(H139,Settings!$A$2:$C$10,2,FALSE),0)+IFERROR(VLOOKUP(H139,Settings!$A$2:$C$10,3,FALSE),0),2))</f>
        <v/>
      </c>
      <c r="U139" s="24">
        <f>IF(R139="","",ROUND(R139-F139-N(S139)-IF(N(S139)&gt;0,Settings!$B$14,0)-T139,2))</f>
        <v/>
      </c>
      <c r="V139" s="23">
        <f>IF(OR(P139="",Q139=""),"",Q139-P139)</f>
        <v/>
      </c>
      <c r="W139" s="23">
        <f>IF(OR(P139="",O139&lt;&gt;"Listed"),"",TODAY()-P139)</f>
        <v/>
      </c>
    </row>
    <row r="140">
      <c r="E140" s="22" t="n"/>
      <c r="F140" s="9" t="n"/>
      <c r="I140" s="9" t="n"/>
      <c r="J140" s="23">
        <f>IF(A140="","",COUNTIFS(Comps!$A$2:$A$1000,A140,Comps!$C$2:$C$1000,"Sold",Comps!$H$2:$H$1000,"&lt;&gt;Loose"))</f>
        <v/>
      </c>
      <c r="K140" s="24">
        <f>IF(A140="","",IFERROR(AVERAGEIFS(Comps!$E$2:$E$1000,Comps!$A$2:$A$1000,A140,Comps!$C$2:$C$1000,"Sold",Comps!$H$2:$H$1000,"&lt;&gt;Loose"),""))</f>
        <v/>
      </c>
      <c r="L140" s="23">
        <f>IF(OR(A140="",J140=0),"",TEXT(MINIFS(Comps!$E$2:$E$1000,Comps!$A$2:$A$1000,A140,Comps!$C$2:$C$1000,"Sold",Comps!$H$2:$H$1000,"&lt;&gt;Loose"),"0")&amp;"-"&amp;TEXT(MAXIFS(Comps!$E$2:$E$1000,Comps!$A$2:$A$1000,A140,Comps!$C$2:$C$1000,"Sold",Comps!$H$2:$H$1000,"&lt;&gt;Loose"),"0"))</f>
        <v/>
      </c>
      <c r="M140" s="24">
        <f>IF(OR(F140="",H140=""),"",ROUND((F140+N(I140)+IF(N(I140)&gt;0,Settings!$B$14,0)+IFERROR(VLOOKUP(H140,Settings!$A$2:$C$10,3,FALSE),0)+Settings!$B$13)/(1-IFERROR(VLOOKUP(H140,Settings!$A$2:$C$10,2,FALSE),0)),2))</f>
        <v/>
      </c>
      <c r="N140" s="9" t="n"/>
      <c r="P140" s="22" t="n"/>
      <c r="Q140" s="22" t="n"/>
      <c r="R140" s="9" t="n"/>
      <c r="S140" s="9" t="n"/>
      <c r="T140" s="24">
        <f>IF(R140="","",ROUND(R140*IFERROR(VLOOKUP(H140,Settings!$A$2:$C$10,2,FALSE),0)+IFERROR(VLOOKUP(H140,Settings!$A$2:$C$10,3,FALSE),0),2))</f>
        <v/>
      </c>
      <c r="U140" s="24">
        <f>IF(R140="","",ROUND(R140-F140-N(S140)-IF(N(S140)&gt;0,Settings!$B$14,0)-T140,2))</f>
        <v/>
      </c>
      <c r="V140" s="23">
        <f>IF(OR(P140="",Q140=""),"",Q140-P140)</f>
        <v/>
      </c>
      <c r="W140" s="23">
        <f>IF(OR(P140="",O140&lt;&gt;"Listed"),"",TODAY()-P140)</f>
        <v/>
      </c>
    </row>
    <row r="141">
      <c r="E141" s="22" t="n"/>
      <c r="F141" s="9" t="n"/>
      <c r="I141" s="9" t="n"/>
      <c r="J141" s="23">
        <f>IF(A141="","",COUNTIFS(Comps!$A$2:$A$1000,A141,Comps!$C$2:$C$1000,"Sold",Comps!$H$2:$H$1000,"&lt;&gt;Loose"))</f>
        <v/>
      </c>
      <c r="K141" s="24">
        <f>IF(A141="","",IFERROR(AVERAGEIFS(Comps!$E$2:$E$1000,Comps!$A$2:$A$1000,A141,Comps!$C$2:$C$1000,"Sold",Comps!$H$2:$H$1000,"&lt;&gt;Loose"),""))</f>
        <v/>
      </c>
      <c r="L141" s="23">
        <f>IF(OR(A141="",J141=0),"",TEXT(MINIFS(Comps!$E$2:$E$1000,Comps!$A$2:$A$1000,A141,Comps!$C$2:$C$1000,"Sold",Comps!$H$2:$H$1000,"&lt;&gt;Loose"),"0")&amp;"-"&amp;TEXT(MAXIFS(Comps!$E$2:$E$1000,Comps!$A$2:$A$1000,A141,Comps!$C$2:$C$1000,"Sold",Comps!$H$2:$H$1000,"&lt;&gt;Loose"),"0"))</f>
        <v/>
      </c>
      <c r="M141" s="24">
        <f>IF(OR(F141="",H141=""),"",ROUND((F141+N(I141)+IF(N(I141)&gt;0,Settings!$B$14,0)+IFERROR(VLOOKUP(H141,Settings!$A$2:$C$10,3,FALSE),0)+Settings!$B$13)/(1-IFERROR(VLOOKUP(H141,Settings!$A$2:$C$10,2,FALSE),0)),2))</f>
        <v/>
      </c>
      <c r="N141" s="9" t="n"/>
      <c r="P141" s="22" t="n"/>
      <c r="Q141" s="22" t="n"/>
      <c r="R141" s="9" t="n"/>
      <c r="S141" s="9" t="n"/>
      <c r="T141" s="24">
        <f>IF(R141="","",ROUND(R141*IFERROR(VLOOKUP(H141,Settings!$A$2:$C$10,2,FALSE),0)+IFERROR(VLOOKUP(H141,Settings!$A$2:$C$10,3,FALSE),0),2))</f>
        <v/>
      </c>
      <c r="U141" s="24">
        <f>IF(R141="","",ROUND(R141-F141-N(S141)-IF(N(S141)&gt;0,Settings!$B$14,0)-T141,2))</f>
        <v/>
      </c>
      <c r="V141" s="23">
        <f>IF(OR(P141="",Q141=""),"",Q141-P141)</f>
        <v/>
      </c>
      <c r="W141" s="23">
        <f>IF(OR(P141="",O141&lt;&gt;"Listed"),"",TODAY()-P141)</f>
        <v/>
      </c>
    </row>
    <row r="142">
      <c r="E142" s="22" t="n"/>
      <c r="F142" s="9" t="n"/>
      <c r="I142" s="9" t="n"/>
      <c r="J142" s="23">
        <f>IF(A142="","",COUNTIFS(Comps!$A$2:$A$1000,A142,Comps!$C$2:$C$1000,"Sold",Comps!$H$2:$H$1000,"&lt;&gt;Loose"))</f>
        <v/>
      </c>
      <c r="K142" s="24">
        <f>IF(A142="","",IFERROR(AVERAGEIFS(Comps!$E$2:$E$1000,Comps!$A$2:$A$1000,A142,Comps!$C$2:$C$1000,"Sold",Comps!$H$2:$H$1000,"&lt;&gt;Loose"),""))</f>
        <v/>
      </c>
      <c r="L142" s="23">
        <f>IF(OR(A142="",J142=0),"",TEXT(MINIFS(Comps!$E$2:$E$1000,Comps!$A$2:$A$1000,A142,Comps!$C$2:$C$1000,"Sold",Comps!$H$2:$H$1000,"&lt;&gt;Loose"),"0")&amp;"-"&amp;TEXT(MAXIFS(Comps!$E$2:$E$1000,Comps!$A$2:$A$1000,A142,Comps!$C$2:$C$1000,"Sold",Comps!$H$2:$H$1000,"&lt;&gt;Loose"),"0"))</f>
        <v/>
      </c>
      <c r="M142" s="24">
        <f>IF(OR(F142="",H142=""),"",ROUND((F142+N(I142)+IF(N(I142)&gt;0,Settings!$B$14,0)+IFERROR(VLOOKUP(H142,Settings!$A$2:$C$10,3,FALSE),0)+Settings!$B$13)/(1-IFERROR(VLOOKUP(H142,Settings!$A$2:$C$10,2,FALSE),0)),2))</f>
        <v/>
      </c>
      <c r="N142" s="9" t="n"/>
      <c r="P142" s="22" t="n"/>
      <c r="Q142" s="22" t="n"/>
      <c r="R142" s="9" t="n"/>
      <c r="S142" s="9" t="n"/>
      <c r="T142" s="24">
        <f>IF(R142="","",ROUND(R142*IFERROR(VLOOKUP(H142,Settings!$A$2:$C$10,2,FALSE),0)+IFERROR(VLOOKUP(H142,Settings!$A$2:$C$10,3,FALSE),0),2))</f>
        <v/>
      </c>
      <c r="U142" s="24">
        <f>IF(R142="","",ROUND(R142-F142-N(S142)-IF(N(S142)&gt;0,Settings!$B$14,0)-T142,2))</f>
        <v/>
      </c>
      <c r="V142" s="23">
        <f>IF(OR(P142="",Q142=""),"",Q142-P142)</f>
        <v/>
      </c>
      <c r="W142" s="23">
        <f>IF(OR(P142="",O142&lt;&gt;"Listed"),"",TODAY()-P142)</f>
        <v/>
      </c>
    </row>
    <row r="143">
      <c r="E143" s="22" t="n"/>
      <c r="F143" s="9" t="n"/>
      <c r="I143" s="9" t="n"/>
      <c r="J143" s="23">
        <f>IF(A143="","",COUNTIFS(Comps!$A$2:$A$1000,A143,Comps!$C$2:$C$1000,"Sold",Comps!$H$2:$H$1000,"&lt;&gt;Loose"))</f>
        <v/>
      </c>
      <c r="K143" s="24">
        <f>IF(A143="","",IFERROR(AVERAGEIFS(Comps!$E$2:$E$1000,Comps!$A$2:$A$1000,A143,Comps!$C$2:$C$1000,"Sold",Comps!$H$2:$H$1000,"&lt;&gt;Loose"),""))</f>
        <v/>
      </c>
      <c r="L143" s="23">
        <f>IF(OR(A143="",J143=0),"",TEXT(MINIFS(Comps!$E$2:$E$1000,Comps!$A$2:$A$1000,A143,Comps!$C$2:$C$1000,"Sold",Comps!$H$2:$H$1000,"&lt;&gt;Loose"),"0")&amp;"-"&amp;TEXT(MAXIFS(Comps!$E$2:$E$1000,Comps!$A$2:$A$1000,A143,Comps!$C$2:$C$1000,"Sold",Comps!$H$2:$H$1000,"&lt;&gt;Loose"),"0"))</f>
        <v/>
      </c>
      <c r="M143" s="24">
        <f>IF(OR(F143="",H143=""),"",ROUND((F143+N(I143)+IF(N(I143)&gt;0,Settings!$B$14,0)+IFERROR(VLOOKUP(H143,Settings!$A$2:$C$10,3,FALSE),0)+Settings!$B$13)/(1-IFERROR(VLOOKUP(H143,Settings!$A$2:$C$10,2,FALSE),0)),2))</f>
        <v/>
      </c>
      <c r="N143" s="9" t="n"/>
      <c r="P143" s="22" t="n"/>
      <c r="Q143" s="22" t="n"/>
      <c r="R143" s="9" t="n"/>
      <c r="S143" s="9" t="n"/>
      <c r="T143" s="24">
        <f>IF(R143="","",ROUND(R143*IFERROR(VLOOKUP(H143,Settings!$A$2:$C$10,2,FALSE),0)+IFERROR(VLOOKUP(H143,Settings!$A$2:$C$10,3,FALSE),0),2))</f>
        <v/>
      </c>
      <c r="U143" s="24">
        <f>IF(R143="","",ROUND(R143-F143-N(S143)-IF(N(S143)&gt;0,Settings!$B$14,0)-T143,2))</f>
        <v/>
      </c>
      <c r="V143" s="23">
        <f>IF(OR(P143="",Q143=""),"",Q143-P143)</f>
        <v/>
      </c>
      <c r="W143" s="23">
        <f>IF(OR(P143="",O143&lt;&gt;"Listed"),"",TODAY()-P143)</f>
        <v/>
      </c>
    </row>
    <row r="144">
      <c r="E144" s="22" t="n"/>
      <c r="F144" s="9" t="n"/>
      <c r="I144" s="9" t="n"/>
      <c r="J144" s="23">
        <f>IF(A144="","",COUNTIFS(Comps!$A$2:$A$1000,A144,Comps!$C$2:$C$1000,"Sold",Comps!$H$2:$H$1000,"&lt;&gt;Loose"))</f>
        <v/>
      </c>
      <c r="K144" s="24">
        <f>IF(A144="","",IFERROR(AVERAGEIFS(Comps!$E$2:$E$1000,Comps!$A$2:$A$1000,A144,Comps!$C$2:$C$1000,"Sold",Comps!$H$2:$H$1000,"&lt;&gt;Loose"),""))</f>
        <v/>
      </c>
      <c r="L144" s="23">
        <f>IF(OR(A144="",J144=0),"",TEXT(MINIFS(Comps!$E$2:$E$1000,Comps!$A$2:$A$1000,A144,Comps!$C$2:$C$1000,"Sold",Comps!$H$2:$H$1000,"&lt;&gt;Loose"),"0")&amp;"-"&amp;TEXT(MAXIFS(Comps!$E$2:$E$1000,Comps!$A$2:$A$1000,A144,Comps!$C$2:$C$1000,"Sold",Comps!$H$2:$H$1000,"&lt;&gt;Loose"),"0"))</f>
        <v/>
      </c>
      <c r="M144" s="24">
        <f>IF(OR(F144="",H144=""),"",ROUND((F144+N(I144)+IF(N(I144)&gt;0,Settings!$B$14,0)+IFERROR(VLOOKUP(H144,Settings!$A$2:$C$10,3,FALSE),0)+Settings!$B$13)/(1-IFERROR(VLOOKUP(H144,Settings!$A$2:$C$10,2,FALSE),0)),2))</f>
        <v/>
      </c>
      <c r="N144" s="9" t="n"/>
      <c r="P144" s="22" t="n"/>
      <c r="Q144" s="22" t="n"/>
      <c r="R144" s="9" t="n"/>
      <c r="S144" s="9" t="n"/>
      <c r="T144" s="24">
        <f>IF(R144="","",ROUND(R144*IFERROR(VLOOKUP(H144,Settings!$A$2:$C$10,2,FALSE),0)+IFERROR(VLOOKUP(H144,Settings!$A$2:$C$10,3,FALSE),0),2))</f>
        <v/>
      </c>
      <c r="U144" s="24">
        <f>IF(R144="","",ROUND(R144-F144-N(S144)-IF(N(S144)&gt;0,Settings!$B$14,0)-T144,2))</f>
        <v/>
      </c>
      <c r="V144" s="23">
        <f>IF(OR(P144="",Q144=""),"",Q144-P144)</f>
        <v/>
      </c>
      <c r="W144" s="23">
        <f>IF(OR(P144="",O144&lt;&gt;"Listed"),"",TODAY()-P144)</f>
        <v/>
      </c>
    </row>
    <row r="145">
      <c r="E145" s="22" t="n"/>
      <c r="F145" s="9" t="n"/>
      <c r="I145" s="9" t="n"/>
      <c r="J145" s="23">
        <f>IF(A145="","",COUNTIFS(Comps!$A$2:$A$1000,A145,Comps!$C$2:$C$1000,"Sold",Comps!$H$2:$H$1000,"&lt;&gt;Loose"))</f>
        <v/>
      </c>
      <c r="K145" s="24">
        <f>IF(A145="","",IFERROR(AVERAGEIFS(Comps!$E$2:$E$1000,Comps!$A$2:$A$1000,A145,Comps!$C$2:$C$1000,"Sold",Comps!$H$2:$H$1000,"&lt;&gt;Loose"),""))</f>
        <v/>
      </c>
      <c r="L145" s="23">
        <f>IF(OR(A145="",J145=0),"",TEXT(MINIFS(Comps!$E$2:$E$1000,Comps!$A$2:$A$1000,A145,Comps!$C$2:$C$1000,"Sold",Comps!$H$2:$H$1000,"&lt;&gt;Loose"),"0")&amp;"-"&amp;TEXT(MAXIFS(Comps!$E$2:$E$1000,Comps!$A$2:$A$1000,A145,Comps!$C$2:$C$1000,"Sold",Comps!$H$2:$H$1000,"&lt;&gt;Loose"),"0"))</f>
        <v/>
      </c>
      <c r="M145" s="24">
        <f>IF(OR(F145="",H145=""),"",ROUND((F145+N(I145)+IF(N(I145)&gt;0,Settings!$B$14,0)+IFERROR(VLOOKUP(H145,Settings!$A$2:$C$10,3,FALSE),0)+Settings!$B$13)/(1-IFERROR(VLOOKUP(H145,Settings!$A$2:$C$10,2,FALSE),0)),2))</f>
        <v/>
      </c>
      <c r="N145" s="9" t="n"/>
      <c r="P145" s="22" t="n"/>
      <c r="Q145" s="22" t="n"/>
      <c r="R145" s="9" t="n"/>
      <c r="S145" s="9" t="n"/>
      <c r="T145" s="24">
        <f>IF(R145="","",ROUND(R145*IFERROR(VLOOKUP(H145,Settings!$A$2:$C$10,2,FALSE),0)+IFERROR(VLOOKUP(H145,Settings!$A$2:$C$10,3,FALSE),0),2))</f>
        <v/>
      </c>
      <c r="U145" s="24">
        <f>IF(R145="","",ROUND(R145-F145-N(S145)-IF(N(S145)&gt;0,Settings!$B$14,0)-T145,2))</f>
        <v/>
      </c>
      <c r="V145" s="23">
        <f>IF(OR(P145="",Q145=""),"",Q145-P145)</f>
        <v/>
      </c>
      <c r="W145" s="23">
        <f>IF(OR(P145="",O145&lt;&gt;"Listed"),"",TODAY()-P145)</f>
        <v/>
      </c>
    </row>
    <row r="146">
      <c r="E146" s="22" t="n"/>
      <c r="F146" s="9" t="n"/>
      <c r="I146" s="9" t="n"/>
      <c r="J146" s="23">
        <f>IF(A146="","",COUNTIFS(Comps!$A$2:$A$1000,A146,Comps!$C$2:$C$1000,"Sold",Comps!$H$2:$H$1000,"&lt;&gt;Loose"))</f>
        <v/>
      </c>
      <c r="K146" s="24">
        <f>IF(A146="","",IFERROR(AVERAGEIFS(Comps!$E$2:$E$1000,Comps!$A$2:$A$1000,A146,Comps!$C$2:$C$1000,"Sold",Comps!$H$2:$H$1000,"&lt;&gt;Loose"),""))</f>
        <v/>
      </c>
      <c r="L146" s="23">
        <f>IF(OR(A146="",J146=0),"",TEXT(MINIFS(Comps!$E$2:$E$1000,Comps!$A$2:$A$1000,A146,Comps!$C$2:$C$1000,"Sold",Comps!$H$2:$H$1000,"&lt;&gt;Loose"),"0")&amp;"-"&amp;TEXT(MAXIFS(Comps!$E$2:$E$1000,Comps!$A$2:$A$1000,A146,Comps!$C$2:$C$1000,"Sold",Comps!$H$2:$H$1000,"&lt;&gt;Loose"),"0"))</f>
        <v/>
      </c>
      <c r="M146" s="24">
        <f>IF(OR(F146="",H146=""),"",ROUND((F146+N(I146)+IF(N(I146)&gt;0,Settings!$B$14,0)+IFERROR(VLOOKUP(H146,Settings!$A$2:$C$10,3,FALSE),0)+Settings!$B$13)/(1-IFERROR(VLOOKUP(H146,Settings!$A$2:$C$10,2,FALSE),0)),2))</f>
        <v/>
      </c>
      <c r="N146" s="9" t="n"/>
      <c r="P146" s="22" t="n"/>
      <c r="Q146" s="22" t="n"/>
      <c r="R146" s="9" t="n"/>
      <c r="S146" s="9" t="n"/>
      <c r="T146" s="24">
        <f>IF(R146="","",ROUND(R146*IFERROR(VLOOKUP(H146,Settings!$A$2:$C$10,2,FALSE),0)+IFERROR(VLOOKUP(H146,Settings!$A$2:$C$10,3,FALSE),0),2))</f>
        <v/>
      </c>
      <c r="U146" s="24">
        <f>IF(R146="","",ROUND(R146-F146-N(S146)-IF(N(S146)&gt;0,Settings!$B$14,0)-T146,2))</f>
        <v/>
      </c>
      <c r="V146" s="23">
        <f>IF(OR(P146="",Q146=""),"",Q146-P146)</f>
        <v/>
      </c>
      <c r="W146" s="23">
        <f>IF(OR(P146="",O146&lt;&gt;"Listed"),"",TODAY()-P146)</f>
        <v/>
      </c>
    </row>
    <row r="147">
      <c r="E147" s="22" t="n"/>
      <c r="F147" s="9" t="n"/>
      <c r="I147" s="9" t="n"/>
      <c r="J147" s="23">
        <f>IF(A147="","",COUNTIFS(Comps!$A$2:$A$1000,A147,Comps!$C$2:$C$1000,"Sold",Comps!$H$2:$H$1000,"&lt;&gt;Loose"))</f>
        <v/>
      </c>
      <c r="K147" s="24">
        <f>IF(A147="","",IFERROR(AVERAGEIFS(Comps!$E$2:$E$1000,Comps!$A$2:$A$1000,A147,Comps!$C$2:$C$1000,"Sold",Comps!$H$2:$H$1000,"&lt;&gt;Loose"),""))</f>
        <v/>
      </c>
      <c r="L147" s="23">
        <f>IF(OR(A147="",J147=0),"",TEXT(MINIFS(Comps!$E$2:$E$1000,Comps!$A$2:$A$1000,A147,Comps!$C$2:$C$1000,"Sold",Comps!$H$2:$H$1000,"&lt;&gt;Loose"),"0")&amp;"-"&amp;TEXT(MAXIFS(Comps!$E$2:$E$1000,Comps!$A$2:$A$1000,A147,Comps!$C$2:$C$1000,"Sold",Comps!$H$2:$H$1000,"&lt;&gt;Loose"),"0"))</f>
        <v/>
      </c>
      <c r="M147" s="24">
        <f>IF(OR(F147="",H147=""),"",ROUND((F147+N(I147)+IF(N(I147)&gt;0,Settings!$B$14,0)+IFERROR(VLOOKUP(H147,Settings!$A$2:$C$10,3,FALSE),0)+Settings!$B$13)/(1-IFERROR(VLOOKUP(H147,Settings!$A$2:$C$10,2,FALSE),0)),2))</f>
        <v/>
      </c>
      <c r="N147" s="9" t="n"/>
      <c r="P147" s="22" t="n"/>
      <c r="Q147" s="22" t="n"/>
      <c r="R147" s="9" t="n"/>
      <c r="S147" s="9" t="n"/>
      <c r="T147" s="24">
        <f>IF(R147="","",ROUND(R147*IFERROR(VLOOKUP(H147,Settings!$A$2:$C$10,2,FALSE),0)+IFERROR(VLOOKUP(H147,Settings!$A$2:$C$10,3,FALSE),0),2))</f>
        <v/>
      </c>
      <c r="U147" s="24">
        <f>IF(R147="","",ROUND(R147-F147-N(S147)-IF(N(S147)&gt;0,Settings!$B$14,0)-T147,2))</f>
        <v/>
      </c>
      <c r="V147" s="23">
        <f>IF(OR(P147="",Q147=""),"",Q147-P147)</f>
        <v/>
      </c>
      <c r="W147" s="23">
        <f>IF(OR(P147="",O147&lt;&gt;"Listed"),"",TODAY()-P147)</f>
        <v/>
      </c>
    </row>
    <row r="148">
      <c r="E148" s="22" t="n"/>
      <c r="F148" s="9" t="n"/>
      <c r="I148" s="9" t="n"/>
      <c r="J148" s="23">
        <f>IF(A148="","",COUNTIFS(Comps!$A$2:$A$1000,A148,Comps!$C$2:$C$1000,"Sold",Comps!$H$2:$H$1000,"&lt;&gt;Loose"))</f>
        <v/>
      </c>
      <c r="K148" s="24">
        <f>IF(A148="","",IFERROR(AVERAGEIFS(Comps!$E$2:$E$1000,Comps!$A$2:$A$1000,A148,Comps!$C$2:$C$1000,"Sold",Comps!$H$2:$H$1000,"&lt;&gt;Loose"),""))</f>
        <v/>
      </c>
      <c r="L148" s="23">
        <f>IF(OR(A148="",J148=0),"",TEXT(MINIFS(Comps!$E$2:$E$1000,Comps!$A$2:$A$1000,A148,Comps!$C$2:$C$1000,"Sold",Comps!$H$2:$H$1000,"&lt;&gt;Loose"),"0")&amp;"-"&amp;TEXT(MAXIFS(Comps!$E$2:$E$1000,Comps!$A$2:$A$1000,A148,Comps!$C$2:$C$1000,"Sold",Comps!$H$2:$H$1000,"&lt;&gt;Loose"),"0"))</f>
        <v/>
      </c>
      <c r="M148" s="24">
        <f>IF(OR(F148="",H148=""),"",ROUND((F148+N(I148)+IF(N(I148)&gt;0,Settings!$B$14,0)+IFERROR(VLOOKUP(H148,Settings!$A$2:$C$10,3,FALSE),0)+Settings!$B$13)/(1-IFERROR(VLOOKUP(H148,Settings!$A$2:$C$10,2,FALSE),0)),2))</f>
        <v/>
      </c>
      <c r="N148" s="9" t="n"/>
      <c r="P148" s="22" t="n"/>
      <c r="Q148" s="22" t="n"/>
      <c r="R148" s="9" t="n"/>
      <c r="S148" s="9" t="n"/>
      <c r="T148" s="24">
        <f>IF(R148="","",ROUND(R148*IFERROR(VLOOKUP(H148,Settings!$A$2:$C$10,2,FALSE),0)+IFERROR(VLOOKUP(H148,Settings!$A$2:$C$10,3,FALSE),0),2))</f>
        <v/>
      </c>
      <c r="U148" s="24">
        <f>IF(R148="","",ROUND(R148-F148-N(S148)-IF(N(S148)&gt;0,Settings!$B$14,0)-T148,2))</f>
        <v/>
      </c>
      <c r="V148" s="23">
        <f>IF(OR(P148="",Q148=""),"",Q148-P148)</f>
        <v/>
      </c>
      <c r="W148" s="23">
        <f>IF(OR(P148="",O148&lt;&gt;"Listed"),"",TODAY()-P148)</f>
        <v/>
      </c>
    </row>
    <row r="149">
      <c r="E149" s="22" t="n"/>
      <c r="F149" s="9" t="n"/>
      <c r="I149" s="9" t="n"/>
      <c r="J149" s="23">
        <f>IF(A149="","",COUNTIFS(Comps!$A$2:$A$1000,A149,Comps!$C$2:$C$1000,"Sold",Comps!$H$2:$H$1000,"&lt;&gt;Loose"))</f>
        <v/>
      </c>
      <c r="K149" s="24">
        <f>IF(A149="","",IFERROR(AVERAGEIFS(Comps!$E$2:$E$1000,Comps!$A$2:$A$1000,A149,Comps!$C$2:$C$1000,"Sold",Comps!$H$2:$H$1000,"&lt;&gt;Loose"),""))</f>
        <v/>
      </c>
      <c r="L149" s="23">
        <f>IF(OR(A149="",J149=0),"",TEXT(MINIFS(Comps!$E$2:$E$1000,Comps!$A$2:$A$1000,A149,Comps!$C$2:$C$1000,"Sold",Comps!$H$2:$H$1000,"&lt;&gt;Loose"),"0")&amp;"-"&amp;TEXT(MAXIFS(Comps!$E$2:$E$1000,Comps!$A$2:$A$1000,A149,Comps!$C$2:$C$1000,"Sold",Comps!$H$2:$H$1000,"&lt;&gt;Loose"),"0"))</f>
        <v/>
      </c>
      <c r="M149" s="24">
        <f>IF(OR(F149="",H149=""),"",ROUND((F149+N(I149)+IF(N(I149)&gt;0,Settings!$B$14,0)+IFERROR(VLOOKUP(H149,Settings!$A$2:$C$10,3,FALSE),0)+Settings!$B$13)/(1-IFERROR(VLOOKUP(H149,Settings!$A$2:$C$10,2,FALSE),0)),2))</f>
        <v/>
      </c>
      <c r="N149" s="9" t="n"/>
      <c r="P149" s="22" t="n"/>
      <c r="Q149" s="22" t="n"/>
      <c r="R149" s="9" t="n"/>
      <c r="S149" s="9" t="n"/>
      <c r="T149" s="24">
        <f>IF(R149="","",ROUND(R149*IFERROR(VLOOKUP(H149,Settings!$A$2:$C$10,2,FALSE),0)+IFERROR(VLOOKUP(H149,Settings!$A$2:$C$10,3,FALSE),0),2))</f>
        <v/>
      </c>
      <c r="U149" s="24">
        <f>IF(R149="","",ROUND(R149-F149-N(S149)-IF(N(S149)&gt;0,Settings!$B$14,0)-T149,2))</f>
        <v/>
      </c>
      <c r="V149" s="23">
        <f>IF(OR(P149="",Q149=""),"",Q149-P149)</f>
        <v/>
      </c>
      <c r="W149" s="23">
        <f>IF(OR(P149="",O149&lt;&gt;"Listed"),"",TODAY()-P149)</f>
        <v/>
      </c>
    </row>
    <row r="150">
      <c r="E150" s="22" t="n"/>
      <c r="F150" s="9" t="n"/>
      <c r="I150" s="9" t="n"/>
      <c r="J150" s="23">
        <f>IF(A150="","",COUNTIFS(Comps!$A$2:$A$1000,A150,Comps!$C$2:$C$1000,"Sold",Comps!$H$2:$H$1000,"&lt;&gt;Loose"))</f>
        <v/>
      </c>
      <c r="K150" s="24">
        <f>IF(A150="","",IFERROR(AVERAGEIFS(Comps!$E$2:$E$1000,Comps!$A$2:$A$1000,A150,Comps!$C$2:$C$1000,"Sold",Comps!$H$2:$H$1000,"&lt;&gt;Loose"),""))</f>
        <v/>
      </c>
      <c r="L150" s="23">
        <f>IF(OR(A150="",J150=0),"",TEXT(MINIFS(Comps!$E$2:$E$1000,Comps!$A$2:$A$1000,A150,Comps!$C$2:$C$1000,"Sold",Comps!$H$2:$H$1000,"&lt;&gt;Loose"),"0")&amp;"-"&amp;TEXT(MAXIFS(Comps!$E$2:$E$1000,Comps!$A$2:$A$1000,A150,Comps!$C$2:$C$1000,"Sold",Comps!$H$2:$H$1000,"&lt;&gt;Loose"),"0"))</f>
        <v/>
      </c>
      <c r="M150" s="24">
        <f>IF(OR(F150="",H150=""),"",ROUND((F150+N(I150)+IF(N(I150)&gt;0,Settings!$B$14,0)+IFERROR(VLOOKUP(H150,Settings!$A$2:$C$10,3,FALSE),0)+Settings!$B$13)/(1-IFERROR(VLOOKUP(H150,Settings!$A$2:$C$10,2,FALSE),0)),2))</f>
        <v/>
      </c>
      <c r="N150" s="9" t="n"/>
      <c r="P150" s="22" t="n"/>
      <c r="Q150" s="22" t="n"/>
      <c r="R150" s="9" t="n"/>
      <c r="S150" s="9" t="n"/>
      <c r="T150" s="24">
        <f>IF(R150="","",ROUND(R150*IFERROR(VLOOKUP(H150,Settings!$A$2:$C$10,2,FALSE),0)+IFERROR(VLOOKUP(H150,Settings!$A$2:$C$10,3,FALSE),0),2))</f>
        <v/>
      </c>
      <c r="U150" s="24">
        <f>IF(R150="","",ROUND(R150-F150-N(S150)-IF(N(S150)&gt;0,Settings!$B$14,0)-T150,2))</f>
        <v/>
      </c>
      <c r="V150" s="23">
        <f>IF(OR(P150="",Q150=""),"",Q150-P150)</f>
        <v/>
      </c>
      <c r="W150" s="23">
        <f>IF(OR(P150="",O150&lt;&gt;"Listed"),"",TODAY()-P150)</f>
        <v/>
      </c>
    </row>
    <row r="151">
      <c r="E151" s="22" t="n"/>
      <c r="F151" s="9" t="n"/>
      <c r="I151" s="9" t="n"/>
      <c r="J151" s="23">
        <f>IF(A151="","",COUNTIFS(Comps!$A$2:$A$1000,A151,Comps!$C$2:$C$1000,"Sold",Comps!$H$2:$H$1000,"&lt;&gt;Loose"))</f>
        <v/>
      </c>
      <c r="K151" s="24">
        <f>IF(A151="","",IFERROR(AVERAGEIFS(Comps!$E$2:$E$1000,Comps!$A$2:$A$1000,A151,Comps!$C$2:$C$1000,"Sold",Comps!$H$2:$H$1000,"&lt;&gt;Loose"),""))</f>
        <v/>
      </c>
      <c r="L151" s="23">
        <f>IF(OR(A151="",J151=0),"",TEXT(MINIFS(Comps!$E$2:$E$1000,Comps!$A$2:$A$1000,A151,Comps!$C$2:$C$1000,"Sold",Comps!$H$2:$H$1000,"&lt;&gt;Loose"),"0")&amp;"-"&amp;TEXT(MAXIFS(Comps!$E$2:$E$1000,Comps!$A$2:$A$1000,A151,Comps!$C$2:$C$1000,"Sold",Comps!$H$2:$H$1000,"&lt;&gt;Loose"),"0"))</f>
        <v/>
      </c>
      <c r="M151" s="24">
        <f>IF(OR(F151="",H151=""),"",ROUND((F151+N(I151)+IF(N(I151)&gt;0,Settings!$B$14,0)+IFERROR(VLOOKUP(H151,Settings!$A$2:$C$10,3,FALSE),0)+Settings!$B$13)/(1-IFERROR(VLOOKUP(H151,Settings!$A$2:$C$10,2,FALSE),0)),2))</f>
        <v/>
      </c>
      <c r="N151" s="9" t="n"/>
      <c r="P151" s="22" t="n"/>
      <c r="Q151" s="22" t="n"/>
      <c r="R151" s="9" t="n"/>
      <c r="S151" s="9" t="n"/>
      <c r="T151" s="24">
        <f>IF(R151="","",ROUND(R151*IFERROR(VLOOKUP(H151,Settings!$A$2:$C$10,2,FALSE),0)+IFERROR(VLOOKUP(H151,Settings!$A$2:$C$10,3,FALSE),0),2))</f>
        <v/>
      </c>
      <c r="U151" s="24">
        <f>IF(R151="","",ROUND(R151-F151-N(S151)-IF(N(S151)&gt;0,Settings!$B$14,0)-T151,2))</f>
        <v/>
      </c>
      <c r="V151" s="23">
        <f>IF(OR(P151="",Q151=""),"",Q151-P151)</f>
        <v/>
      </c>
      <c r="W151" s="23">
        <f>IF(OR(P151="",O151&lt;&gt;"Listed"),"",TODAY()-P151)</f>
        <v/>
      </c>
    </row>
    <row r="152">
      <c r="E152" s="22" t="n"/>
      <c r="F152" s="9" t="n"/>
      <c r="I152" s="9" t="n"/>
      <c r="J152" s="23">
        <f>IF(A152="","",COUNTIFS(Comps!$A$2:$A$1000,A152,Comps!$C$2:$C$1000,"Sold",Comps!$H$2:$H$1000,"&lt;&gt;Loose"))</f>
        <v/>
      </c>
      <c r="K152" s="24">
        <f>IF(A152="","",IFERROR(AVERAGEIFS(Comps!$E$2:$E$1000,Comps!$A$2:$A$1000,A152,Comps!$C$2:$C$1000,"Sold",Comps!$H$2:$H$1000,"&lt;&gt;Loose"),""))</f>
        <v/>
      </c>
      <c r="L152" s="23">
        <f>IF(OR(A152="",J152=0),"",TEXT(MINIFS(Comps!$E$2:$E$1000,Comps!$A$2:$A$1000,A152,Comps!$C$2:$C$1000,"Sold",Comps!$H$2:$H$1000,"&lt;&gt;Loose"),"0")&amp;"-"&amp;TEXT(MAXIFS(Comps!$E$2:$E$1000,Comps!$A$2:$A$1000,A152,Comps!$C$2:$C$1000,"Sold",Comps!$H$2:$H$1000,"&lt;&gt;Loose"),"0"))</f>
        <v/>
      </c>
      <c r="M152" s="24">
        <f>IF(OR(F152="",H152=""),"",ROUND((F152+N(I152)+IF(N(I152)&gt;0,Settings!$B$14,0)+IFERROR(VLOOKUP(H152,Settings!$A$2:$C$10,3,FALSE),0)+Settings!$B$13)/(1-IFERROR(VLOOKUP(H152,Settings!$A$2:$C$10,2,FALSE),0)),2))</f>
        <v/>
      </c>
      <c r="N152" s="9" t="n"/>
      <c r="P152" s="22" t="n"/>
      <c r="Q152" s="22" t="n"/>
      <c r="R152" s="9" t="n"/>
      <c r="S152" s="9" t="n"/>
      <c r="T152" s="24">
        <f>IF(R152="","",ROUND(R152*IFERROR(VLOOKUP(H152,Settings!$A$2:$C$10,2,FALSE),0)+IFERROR(VLOOKUP(H152,Settings!$A$2:$C$10,3,FALSE),0),2))</f>
        <v/>
      </c>
      <c r="U152" s="24">
        <f>IF(R152="","",ROUND(R152-F152-N(S152)-IF(N(S152)&gt;0,Settings!$B$14,0)-T152,2))</f>
        <v/>
      </c>
      <c r="V152" s="23">
        <f>IF(OR(P152="",Q152=""),"",Q152-P152)</f>
        <v/>
      </c>
      <c r="W152" s="23">
        <f>IF(OR(P152="",O152&lt;&gt;"Listed"),"",TODAY()-P152)</f>
        <v/>
      </c>
    </row>
    <row r="153">
      <c r="E153" s="22" t="n"/>
      <c r="F153" s="9" t="n"/>
      <c r="I153" s="9" t="n"/>
      <c r="J153" s="23">
        <f>IF(A153="","",COUNTIFS(Comps!$A$2:$A$1000,A153,Comps!$C$2:$C$1000,"Sold",Comps!$H$2:$H$1000,"&lt;&gt;Loose"))</f>
        <v/>
      </c>
      <c r="K153" s="24">
        <f>IF(A153="","",IFERROR(AVERAGEIFS(Comps!$E$2:$E$1000,Comps!$A$2:$A$1000,A153,Comps!$C$2:$C$1000,"Sold",Comps!$H$2:$H$1000,"&lt;&gt;Loose"),""))</f>
        <v/>
      </c>
      <c r="L153" s="23">
        <f>IF(OR(A153="",J153=0),"",TEXT(MINIFS(Comps!$E$2:$E$1000,Comps!$A$2:$A$1000,A153,Comps!$C$2:$C$1000,"Sold",Comps!$H$2:$H$1000,"&lt;&gt;Loose"),"0")&amp;"-"&amp;TEXT(MAXIFS(Comps!$E$2:$E$1000,Comps!$A$2:$A$1000,A153,Comps!$C$2:$C$1000,"Sold",Comps!$H$2:$H$1000,"&lt;&gt;Loose"),"0"))</f>
        <v/>
      </c>
      <c r="M153" s="24">
        <f>IF(OR(F153="",H153=""),"",ROUND((F153+N(I153)+IF(N(I153)&gt;0,Settings!$B$14,0)+IFERROR(VLOOKUP(H153,Settings!$A$2:$C$10,3,FALSE),0)+Settings!$B$13)/(1-IFERROR(VLOOKUP(H153,Settings!$A$2:$C$10,2,FALSE),0)),2))</f>
        <v/>
      </c>
      <c r="N153" s="9" t="n"/>
      <c r="P153" s="22" t="n"/>
      <c r="Q153" s="22" t="n"/>
      <c r="R153" s="9" t="n"/>
      <c r="S153" s="9" t="n"/>
      <c r="T153" s="24">
        <f>IF(R153="","",ROUND(R153*IFERROR(VLOOKUP(H153,Settings!$A$2:$C$10,2,FALSE),0)+IFERROR(VLOOKUP(H153,Settings!$A$2:$C$10,3,FALSE),0),2))</f>
        <v/>
      </c>
      <c r="U153" s="24">
        <f>IF(R153="","",ROUND(R153-F153-N(S153)-IF(N(S153)&gt;0,Settings!$B$14,0)-T153,2))</f>
        <v/>
      </c>
      <c r="V153" s="23">
        <f>IF(OR(P153="",Q153=""),"",Q153-P153)</f>
        <v/>
      </c>
      <c r="W153" s="23">
        <f>IF(OR(P153="",O153&lt;&gt;"Listed"),"",TODAY()-P153)</f>
        <v/>
      </c>
    </row>
    <row r="154">
      <c r="E154" s="22" t="n"/>
      <c r="F154" s="9" t="n"/>
      <c r="I154" s="9" t="n"/>
      <c r="J154" s="23">
        <f>IF(A154="","",COUNTIFS(Comps!$A$2:$A$1000,A154,Comps!$C$2:$C$1000,"Sold",Comps!$H$2:$H$1000,"&lt;&gt;Loose"))</f>
        <v/>
      </c>
      <c r="K154" s="24">
        <f>IF(A154="","",IFERROR(AVERAGEIFS(Comps!$E$2:$E$1000,Comps!$A$2:$A$1000,A154,Comps!$C$2:$C$1000,"Sold",Comps!$H$2:$H$1000,"&lt;&gt;Loose"),""))</f>
        <v/>
      </c>
      <c r="L154" s="23">
        <f>IF(OR(A154="",J154=0),"",TEXT(MINIFS(Comps!$E$2:$E$1000,Comps!$A$2:$A$1000,A154,Comps!$C$2:$C$1000,"Sold",Comps!$H$2:$H$1000,"&lt;&gt;Loose"),"0")&amp;"-"&amp;TEXT(MAXIFS(Comps!$E$2:$E$1000,Comps!$A$2:$A$1000,A154,Comps!$C$2:$C$1000,"Sold",Comps!$H$2:$H$1000,"&lt;&gt;Loose"),"0"))</f>
        <v/>
      </c>
      <c r="M154" s="24">
        <f>IF(OR(F154="",H154=""),"",ROUND((F154+N(I154)+IF(N(I154)&gt;0,Settings!$B$14,0)+IFERROR(VLOOKUP(H154,Settings!$A$2:$C$10,3,FALSE),0)+Settings!$B$13)/(1-IFERROR(VLOOKUP(H154,Settings!$A$2:$C$10,2,FALSE),0)),2))</f>
        <v/>
      </c>
      <c r="N154" s="9" t="n"/>
      <c r="P154" s="22" t="n"/>
      <c r="Q154" s="22" t="n"/>
      <c r="R154" s="9" t="n"/>
      <c r="S154" s="9" t="n"/>
      <c r="T154" s="24">
        <f>IF(R154="","",ROUND(R154*IFERROR(VLOOKUP(H154,Settings!$A$2:$C$10,2,FALSE),0)+IFERROR(VLOOKUP(H154,Settings!$A$2:$C$10,3,FALSE),0),2))</f>
        <v/>
      </c>
      <c r="U154" s="24">
        <f>IF(R154="","",ROUND(R154-F154-N(S154)-IF(N(S154)&gt;0,Settings!$B$14,0)-T154,2))</f>
        <v/>
      </c>
      <c r="V154" s="23">
        <f>IF(OR(P154="",Q154=""),"",Q154-P154)</f>
        <v/>
      </c>
      <c r="W154" s="23">
        <f>IF(OR(P154="",O154&lt;&gt;"Listed"),"",TODAY()-P154)</f>
        <v/>
      </c>
    </row>
    <row r="155">
      <c r="E155" s="22" t="n"/>
      <c r="F155" s="9" t="n"/>
      <c r="I155" s="9" t="n"/>
      <c r="J155" s="23">
        <f>IF(A155="","",COUNTIFS(Comps!$A$2:$A$1000,A155,Comps!$C$2:$C$1000,"Sold",Comps!$H$2:$H$1000,"&lt;&gt;Loose"))</f>
        <v/>
      </c>
      <c r="K155" s="24">
        <f>IF(A155="","",IFERROR(AVERAGEIFS(Comps!$E$2:$E$1000,Comps!$A$2:$A$1000,A155,Comps!$C$2:$C$1000,"Sold",Comps!$H$2:$H$1000,"&lt;&gt;Loose"),""))</f>
        <v/>
      </c>
      <c r="L155" s="23">
        <f>IF(OR(A155="",J155=0),"",TEXT(MINIFS(Comps!$E$2:$E$1000,Comps!$A$2:$A$1000,A155,Comps!$C$2:$C$1000,"Sold",Comps!$H$2:$H$1000,"&lt;&gt;Loose"),"0")&amp;"-"&amp;TEXT(MAXIFS(Comps!$E$2:$E$1000,Comps!$A$2:$A$1000,A155,Comps!$C$2:$C$1000,"Sold",Comps!$H$2:$H$1000,"&lt;&gt;Loose"),"0"))</f>
        <v/>
      </c>
      <c r="M155" s="24">
        <f>IF(OR(F155="",H155=""),"",ROUND((F155+N(I155)+IF(N(I155)&gt;0,Settings!$B$14,0)+IFERROR(VLOOKUP(H155,Settings!$A$2:$C$10,3,FALSE),0)+Settings!$B$13)/(1-IFERROR(VLOOKUP(H155,Settings!$A$2:$C$10,2,FALSE),0)),2))</f>
        <v/>
      </c>
      <c r="N155" s="9" t="n"/>
      <c r="P155" s="22" t="n"/>
      <c r="Q155" s="22" t="n"/>
      <c r="R155" s="9" t="n"/>
      <c r="S155" s="9" t="n"/>
      <c r="T155" s="24">
        <f>IF(R155="","",ROUND(R155*IFERROR(VLOOKUP(H155,Settings!$A$2:$C$10,2,FALSE),0)+IFERROR(VLOOKUP(H155,Settings!$A$2:$C$10,3,FALSE),0),2))</f>
        <v/>
      </c>
      <c r="U155" s="24">
        <f>IF(R155="","",ROUND(R155-F155-N(S155)-IF(N(S155)&gt;0,Settings!$B$14,0)-T155,2))</f>
        <v/>
      </c>
      <c r="V155" s="23">
        <f>IF(OR(P155="",Q155=""),"",Q155-P155)</f>
        <v/>
      </c>
      <c r="W155" s="23">
        <f>IF(OR(P155="",O155&lt;&gt;"Listed"),"",TODAY()-P155)</f>
        <v/>
      </c>
    </row>
    <row r="156">
      <c r="E156" s="22" t="n"/>
      <c r="F156" s="9" t="n"/>
      <c r="I156" s="9" t="n"/>
      <c r="J156" s="23">
        <f>IF(A156="","",COUNTIFS(Comps!$A$2:$A$1000,A156,Comps!$C$2:$C$1000,"Sold",Comps!$H$2:$H$1000,"&lt;&gt;Loose"))</f>
        <v/>
      </c>
      <c r="K156" s="24">
        <f>IF(A156="","",IFERROR(AVERAGEIFS(Comps!$E$2:$E$1000,Comps!$A$2:$A$1000,A156,Comps!$C$2:$C$1000,"Sold",Comps!$H$2:$H$1000,"&lt;&gt;Loose"),""))</f>
        <v/>
      </c>
      <c r="L156" s="23">
        <f>IF(OR(A156="",J156=0),"",TEXT(MINIFS(Comps!$E$2:$E$1000,Comps!$A$2:$A$1000,A156,Comps!$C$2:$C$1000,"Sold",Comps!$H$2:$H$1000,"&lt;&gt;Loose"),"0")&amp;"-"&amp;TEXT(MAXIFS(Comps!$E$2:$E$1000,Comps!$A$2:$A$1000,A156,Comps!$C$2:$C$1000,"Sold",Comps!$H$2:$H$1000,"&lt;&gt;Loose"),"0"))</f>
        <v/>
      </c>
      <c r="M156" s="24">
        <f>IF(OR(F156="",H156=""),"",ROUND((F156+N(I156)+IF(N(I156)&gt;0,Settings!$B$14,0)+IFERROR(VLOOKUP(H156,Settings!$A$2:$C$10,3,FALSE),0)+Settings!$B$13)/(1-IFERROR(VLOOKUP(H156,Settings!$A$2:$C$10,2,FALSE),0)),2))</f>
        <v/>
      </c>
      <c r="N156" s="9" t="n"/>
      <c r="P156" s="22" t="n"/>
      <c r="Q156" s="22" t="n"/>
      <c r="R156" s="9" t="n"/>
      <c r="S156" s="9" t="n"/>
      <c r="T156" s="24">
        <f>IF(R156="","",ROUND(R156*IFERROR(VLOOKUP(H156,Settings!$A$2:$C$10,2,FALSE),0)+IFERROR(VLOOKUP(H156,Settings!$A$2:$C$10,3,FALSE),0),2))</f>
        <v/>
      </c>
      <c r="U156" s="24">
        <f>IF(R156="","",ROUND(R156-F156-N(S156)-IF(N(S156)&gt;0,Settings!$B$14,0)-T156,2))</f>
        <v/>
      </c>
      <c r="V156" s="23">
        <f>IF(OR(P156="",Q156=""),"",Q156-P156)</f>
        <v/>
      </c>
      <c r="W156" s="23">
        <f>IF(OR(P156="",O156&lt;&gt;"Listed"),"",TODAY()-P156)</f>
        <v/>
      </c>
    </row>
    <row r="157">
      <c r="E157" s="22" t="n"/>
      <c r="F157" s="9" t="n"/>
      <c r="I157" s="9" t="n"/>
      <c r="J157" s="23">
        <f>IF(A157="","",COUNTIFS(Comps!$A$2:$A$1000,A157,Comps!$C$2:$C$1000,"Sold",Comps!$H$2:$H$1000,"&lt;&gt;Loose"))</f>
        <v/>
      </c>
      <c r="K157" s="24">
        <f>IF(A157="","",IFERROR(AVERAGEIFS(Comps!$E$2:$E$1000,Comps!$A$2:$A$1000,A157,Comps!$C$2:$C$1000,"Sold",Comps!$H$2:$H$1000,"&lt;&gt;Loose"),""))</f>
        <v/>
      </c>
      <c r="L157" s="23">
        <f>IF(OR(A157="",J157=0),"",TEXT(MINIFS(Comps!$E$2:$E$1000,Comps!$A$2:$A$1000,A157,Comps!$C$2:$C$1000,"Sold",Comps!$H$2:$H$1000,"&lt;&gt;Loose"),"0")&amp;"-"&amp;TEXT(MAXIFS(Comps!$E$2:$E$1000,Comps!$A$2:$A$1000,A157,Comps!$C$2:$C$1000,"Sold",Comps!$H$2:$H$1000,"&lt;&gt;Loose"),"0"))</f>
        <v/>
      </c>
      <c r="M157" s="24">
        <f>IF(OR(F157="",H157=""),"",ROUND((F157+N(I157)+IF(N(I157)&gt;0,Settings!$B$14,0)+IFERROR(VLOOKUP(H157,Settings!$A$2:$C$10,3,FALSE),0)+Settings!$B$13)/(1-IFERROR(VLOOKUP(H157,Settings!$A$2:$C$10,2,FALSE),0)),2))</f>
        <v/>
      </c>
      <c r="N157" s="9" t="n"/>
      <c r="P157" s="22" t="n"/>
      <c r="Q157" s="22" t="n"/>
      <c r="R157" s="9" t="n"/>
      <c r="S157" s="9" t="n"/>
      <c r="T157" s="24">
        <f>IF(R157="","",ROUND(R157*IFERROR(VLOOKUP(H157,Settings!$A$2:$C$10,2,FALSE),0)+IFERROR(VLOOKUP(H157,Settings!$A$2:$C$10,3,FALSE),0),2))</f>
        <v/>
      </c>
      <c r="U157" s="24">
        <f>IF(R157="","",ROUND(R157-F157-N(S157)-IF(N(S157)&gt;0,Settings!$B$14,0)-T157,2))</f>
        <v/>
      </c>
      <c r="V157" s="23">
        <f>IF(OR(P157="",Q157=""),"",Q157-P157)</f>
        <v/>
      </c>
      <c r="W157" s="23">
        <f>IF(OR(P157="",O157&lt;&gt;"Listed"),"",TODAY()-P157)</f>
        <v/>
      </c>
    </row>
    <row r="158">
      <c r="E158" s="22" t="n"/>
      <c r="F158" s="9" t="n"/>
      <c r="I158" s="9" t="n"/>
      <c r="J158" s="23">
        <f>IF(A158="","",COUNTIFS(Comps!$A$2:$A$1000,A158,Comps!$C$2:$C$1000,"Sold",Comps!$H$2:$H$1000,"&lt;&gt;Loose"))</f>
        <v/>
      </c>
      <c r="K158" s="24">
        <f>IF(A158="","",IFERROR(AVERAGEIFS(Comps!$E$2:$E$1000,Comps!$A$2:$A$1000,A158,Comps!$C$2:$C$1000,"Sold",Comps!$H$2:$H$1000,"&lt;&gt;Loose"),""))</f>
        <v/>
      </c>
      <c r="L158" s="23">
        <f>IF(OR(A158="",J158=0),"",TEXT(MINIFS(Comps!$E$2:$E$1000,Comps!$A$2:$A$1000,A158,Comps!$C$2:$C$1000,"Sold",Comps!$H$2:$H$1000,"&lt;&gt;Loose"),"0")&amp;"-"&amp;TEXT(MAXIFS(Comps!$E$2:$E$1000,Comps!$A$2:$A$1000,A158,Comps!$C$2:$C$1000,"Sold",Comps!$H$2:$H$1000,"&lt;&gt;Loose"),"0"))</f>
        <v/>
      </c>
      <c r="M158" s="24">
        <f>IF(OR(F158="",H158=""),"",ROUND((F158+N(I158)+IF(N(I158)&gt;0,Settings!$B$14,0)+IFERROR(VLOOKUP(H158,Settings!$A$2:$C$10,3,FALSE),0)+Settings!$B$13)/(1-IFERROR(VLOOKUP(H158,Settings!$A$2:$C$10,2,FALSE),0)),2))</f>
        <v/>
      </c>
      <c r="N158" s="9" t="n"/>
      <c r="P158" s="22" t="n"/>
      <c r="Q158" s="22" t="n"/>
      <c r="R158" s="9" t="n"/>
      <c r="S158" s="9" t="n"/>
      <c r="T158" s="24">
        <f>IF(R158="","",ROUND(R158*IFERROR(VLOOKUP(H158,Settings!$A$2:$C$10,2,FALSE),0)+IFERROR(VLOOKUP(H158,Settings!$A$2:$C$10,3,FALSE),0),2))</f>
        <v/>
      </c>
      <c r="U158" s="24">
        <f>IF(R158="","",ROUND(R158-F158-N(S158)-IF(N(S158)&gt;0,Settings!$B$14,0)-T158,2))</f>
        <v/>
      </c>
      <c r="V158" s="23">
        <f>IF(OR(P158="",Q158=""),"",Q158-P158)</f>
        <v/>
      </c>
      <c r="W158" s="23">
        <f>IF(OR(P158="",O158&lt;&gt;"Listed"),"",TODAY()-P158)</f>
        <v/>
      </c>
    </row>
    <row r="159">
      <c r="E159" s="22" t="n"/>
      <c r="F159" s="9" t="n"/>
      <c r="I159" s="9" t="n"/>
      <c r="J159" s="23">
        <f>IF(A159="","",COUNTIFS(Comps!$A$2:$A$1000,A159,Comps!$C$2:$C$1000,"Sold",Comps!$H$2:$H$1000,"&lt;&gt;Loose"))</f>
        <v/>
      </c>
      <c r="K159" s="24">
        <f>IF(A159="","",IFERROR(AVERAGEIFS(Comps!$E$2:$E$1000,Comps!$A$2:$A$1000,A159,Comps!$C$2:$C$1000,"Sold",Comps!$H$2:$H$1000,"&lt;&gt;Loose"),""))</f>
        <v/>
      </c>
      <c r="L159" s="23">
        <f>IF(OR(A159="",J159=0),"",TEXT(MINIFS(Comps!$E$2:$E$1000,Comps!$A$2:$A$1000,A159,Comps!$C$2:$C$1000,"Sold",Comps!$H$2:$H$1000,"&lt;&gt;Loose"),"0")&amp;"-"&amp;TEXT(MAXIFS(Comps!$E$2:$E$1000,Comps!$A$2:$A$1000,A159,Comps!$C$2:$C$1000,"Sold",Comps!$H$2:$H$1000,"&lt;&gt;Loose"),"0"))</f>
        <v/>
      </c>
      <c r="M159" s="24">
        <f>IF(OR(F159="",H159=""),"",ROUND((F159+N(I159)+IF(N(I159)&gt;0,Settings!$B$14,0)+IFERROR(VLOOKUP(H159,Settings!$A$2:$C$10,3,FALSE),0)+Settings!$B$13)/(1-IFERROR(VLOOKUP(H159,Settings!$A$2:$C$10,2,FALSE),0)),2))</f>
        <v/>
      </c>
      <c r="N159" s="9" t="n"/>
      <c r="P159" s="22" t="n"/>
      <c r="Q159" s="22" t="n"/>
      <c r="R159" s="9" t="n"/>
      <c r="S159" s="9" t="n"/>
      <c r="T159" s="24">
        <f>IF(R159="","",ROUND(R159*IFERROR(VLOOKUP(H159,Settings!$A$2:$C$10,2,FALSE),0)+IFERROR(VLOOKUP(H159,Settings!$A$2:$C$10,3,FALSE),0),2))</f>
        <v/>
      </c>
      <c r="U159" s="24">
        <f>IF(R159="","",ROUND(R159-F159-N(S159)-IF(N(S159)&gt;0,Settings!$B$14,0)-T159,2))</f>
        <v/>
      </c>
      <c r="V159" s="23">
        <f>IF(OR(P159="",Q159=""),"",Q159-P159)</f>
        <v/>
      </c>
      <c r="W159" s="23">
        <f>IF(OR(P159="",O159&lt;&gt;"Listed"),"",TODAY()-P159)</f>
        <v/>
      </c>
    </row>
    <row r="160">
      <c r="E160" s="22" t="n"/>
      <c r="F160" s="9" t="n"/>
      <c r="I160" s="9" t="n"/>
      <c r="J160" s="23">
        <f>IF(A160="","",COUNTIFS(Comps!$A$2:$A$1000,A160,Comps!$C$2:$C$1000,"Sold",Comps!$H$2:$H$1000,"&lt;&gt;Loose"))</f>
        <v/>
      </c>
      <c r="K160" s="24">
        <f>IF(A160="","",IFERROR(AVERAGEIFS(Comps!$E$2:$E$1000,Comps!$A$2:$A$1000,A160,Comps!$C$2:$C$1000,"Sold",Comps!$H$2:$H$1000,"&lt;&gt;Loose"),""))</f>
        <v/>
      </c>
      <c r="L160" s="23">
        <f>IF(OR(A160="",J160=0),"",TEXT(MINIFS(Comps!$E$2:$E$1000,Comps!$A$2:$A$1000,A160,Comps!$C$2:$C$1000,"Sold",Comps!$H$2:$H$1000,"&lt;&gt;Loose"),"0")&amp;"-"&amp;TEXT(MAXIFS(Comps!$E$2:$E$1000,Comps!$A$2:$A$1000,A160,Comps!$C$2:$C$1000,"Sold",Comps!$H$2:$H$1000,"&lt;&gt;Loose"),"0"))</f>
        <v/>
      </c>
      <c r="M160" s="24">
        <f>IF(OR(F160="",H160=""),"",ROUND((F160+N(I160)+IF(N(I160)&gt;0,Settings!$B$14,0)+IFERROR(VLOOKUP(H160,Settings!$A$2:$C$10,3,FALSE),0)+Settings!$B$13)/(1-IFERROR(VLOOKUP(H160,Settings!$A$2:$C$10,2,FALSE),0)),2))</f>
        <v/>
      </c>
      <c r="N160" s="9" t="n"/>
      <c r="P160" s="22" t="n"/>
      <c r="Q160" s="22" t="n"/>
      <c r="R160" s="9" t="n"/>
      <c r="S160" s="9" t="n"/>
      <c r="T160" s="24">
        <f>IF(R160="","",ROUND(R160*IFERROR(VLOOKUP(H160,Settings!$A$2:$C$10,2,FALSE),0)+IFERROR(VLOOKUP(H160,Settings!$A$2:$C$10,3,FALSE),0),2))</f>
        <v/>
      </c>
      <c r="U160" s="24">
        <f>IF(R160="","",ROUND(R160-F160-N(S160)-IF(N(S160)&gt;0,Settings!$B$14,0)-T160,2))</f>
        <v/>
      </c>
      <c r="V160" s="23">
        <f>IF(OR(P160="",Q160=""),"",Q160-P160)</f>
        <v/>
      </c>
      <c r="W160" s="23">
        <f>IF(OR(P160="",O160&lt;&gt;"Listed"),"",TODAY()-P160)</f>
        <v/>
      </c>
    </row>
    <row r="161">
      <c r="E161" s="22" t="n"/>
      <c r="F161" s="9" t="n"/>
      <c r="I161" s="9" t="n"/>
      <c r="J161" s="23">
        <f>IF(A161="","",COUNTIFS(Comps!$A$2:$A$1000,A161,Comps!$C$2:$C$1000,"Sold",Comps!$H$2:$H$1000,"&lt;&gt;Loose"))</f>
        <v/>
      </c>
      <c r="K161" s="24">
        <f>IF(A161="","",IFERROR(AVERAGEIFS(Comps!$E$2:$E$1000,Comps!$A$2:$A$1000,A161,Comps!$C$2:$C$1000,"Sold",Comps!$H$2:$H$1000,"&lt;&gt;Loose"),""))</f>
        <v/>
      </c>
      <c r="L161" s="23">
        <f>IF(OR(A161="",J161=0),"",TEXT(MINIFS(Comps!$E$2:$E$1000,Comps!$A$2:$A$1000,A161,Comps!$C$2:$C$1000,"Sold",Comps!$H$2:$H$1000,"&lt;&gt;Loose"),"0")&amp;"-"&amp;TEXT(MAXIFS(Comps!$E$2:$E$1000,Comps!$A$2:$A$1000,A161,Comps!$C$2:$C$1000,"Sold",Comps!$H$2:$H$1000,"&lt;&gt;Loose"),"0"))</f>
        <v/>
      </c>
      <c r="M161" s="24">
        <f>IF(OR(F161="",H161=""),"",ROUND((F161+N(I161)+IF(N(I161)&gt;0,Settings!$B$14,0)+IFERROR(VLOOKUP(H161,Settings!$A$2:$C$10,3,FALSE),0)+Settings!$B$13)/(1-IFERROR(VLOOKUP(H161,Settings!$A$2:$C$10,2,FALSE),0)),2))</f>
        <v/>
      </c>
      <c r="N161" s="9" t="n"/>
      <c r="P161" s="22" t="n"/>
      <c r="Q161" s="22" t="n"/>
      <c r="R161" s="9" t="n"/>
      <c r="S161" s="9" t="n"/>
      <c r="T161" s="24">
        <f>IF(R161="","",ROUND(R161*IFERROR(VLOOKUP(H161,Settings!$A$2:$C$10,2,FALSE),0)+IFERROR(VLOOKUP(H161,Settings!$A$2:$C$10,3,FALSE),0),2))</f>
        <v/>
      </c>
      <c r="U161" s="24">
        <f>IF(R161="","",ROUND(R161-F161-N(S161)-IF(N(S161)&gt;0,Settings!$B$14,0)-T161,2))</f>
        <v/>
      </c>
      <c r="V161" s="23">
        <f>IF(OR(P161="",Q161=""),"",Q161-P161)</f>
        <v/>
      </c>
      <c r="W161" s="23">
        <f>IF(OR(P161="",O161&lt;&gt;"Listed"),"",TODAY()-P161)</f>
        <v/>
      </c>
    </row>
    <row r="162">
      <c r="E162" s="22" t="n"/>
      <c r="F162" s="9" t="n"/>
      <c r="I162" s="9" t="n"/>
      <c r="J162" s="23">
        <f>IF(A162="","",COUNTIFS(Comps!$A$2:$A$1000,A162,Comps!$C$2:$C$1000,"Sold",Comps!$H$2:$H$1000,"&lt;&gt;Loose"))</f>
        <v/>
      </c>
      <c r="K162" s="24">
        <f>IF(A162="","",IFERROR(AVERAGEIFS(Comps!$E$2:$E$1000,Comps!$A$2:$A$1000,A162,Comps!$C$2:$C$1000,"Sold",Comps!$H$2:$H$1000,"&lt;&gt;Loose"),""))</f>
        <v/>
      </c>
      <c r="L162" s="23">
        <f>IF(OR(A162="",J162=0),"",TEXT(MINIFS(Comps!$E$2:$E$1000,Comps!$A$2:$A$1000,A162,Comps!$C$2:$C$1000,"Sold",Comps!$H$2:$H$1000,"&lt;&gt;Loose"),"0")&amp;"-"&amp;TEXT(MAXIFS(Comps!$E$2:$E$1000,Comps!$A$2:$A$1000,A162,Comps!$C$2:$C$1000,"Sold",Comps!$H$2:$H$1000,"&lt;&gt;Loose"),"0"))</f>
        <v/>
      </c>
      <c r="M162" s="24">
        <f>IF(OR(F162="",H162=""),"",ROUND((F162+N(I162)+IF(N(I162)&gt;0,Settings!$B$14,0)+IFERROR(VLOOKUP(H162,Settings!$A$2:$C$10,3,FALSE),0)+Settings!$B$13)/(1-IFERROR(VLOOKUP(H162,Settings!$A$2:$C$10,2,FALSE),0)),2))</f>
        <v/>
      </c>
      <c r="N162" s="9" t="n"/>
      <c r="P162" s="22" t="n"/>
      <c r="Q162" s="22" t="n"/>
      <c r="R162" s="9" t="n"/>
      <c r="S162" s="9" t="n"/>
      <c r="T162" s="24">
        <f>IF(R162="","",ROUND(R162*IFERROR(VLOOKUP(H162,Settings!$A$2:$C$10,2,FALSE),0)+IFERROR(VLOOKUP(H162,Settings!$A$2:$C$10,3,FALSE),0),2))</f>
        <v/>
      </c>
      <c r="U162" s="24">
        <f>IF(R162="","",ROUND(R162-F162-N(S162)-IF(N(S162)&gt;0,Settings!$B$14,0)-T162,2))</f>
        <v/>
      </c>
      <c r="V162" s="23">
        <f>IF(OR(P162="",Q162=""),"",Q162-P162)</f>
        <v/>
      </c>
      <c r="W162" s="23">
        <f>IF(OR(P162="",O162&lt;&gt;"Listed"),"",TODAY()-P162)</f>
        <v/>
      </c>
    </row>
    <row r="163">
      <c r="E163" s="22" t="n"/>
      <c r="F163" s="9" t="n"/>
      <c r="I163" s="9" t="n"/>
      <c r="J163" s="23">
        <f>IF(A163="","",COUNTIFS(Comps!$A$2:$A$1000,A163,Comps!$C$2:$C$1000,"Sold",Comps!$H$2:$H$1000,"&lt;&gt;Loose"))</f>
        <v/>
      </c>
      <c r="K163" s="24">
        <f>IF(A163="","",IFERROR(AVERAGEIFS(Comps!$E$2:$E$1000,Comps!$A$2:$A$1000,A163,Comps!$C$2:$C$1000,"Sold",Comps!$H$2:$H$1000,"&lt;&gt;Loose"),""))</f>
        <v/>
      </c>
      <c r="L163" s="23">
        <f>IF(OR(A163="",J163=0),"",TEXT(MINIFS(Comps!$E$2:$E$1000,Comps!$A$2:$A$1000,A163,Comps!$C$2:$C$1000,"Sold",Comps!$H$2:$H$1000,"&lt;&gt;Loose"),"0")&amp;"-"&amp;TEXT(MAXIFS(Comps!$E$2:$E$1000,Comps!$A$2:$A$1000,A163,Comps!$C$2:$C$1000,"Sold",Comps!$H$2:$H$1000,"&lt;&gt;Loose"),"0"))</f>
        <v/>
      </c>
      <c r="M163" s="24">
        <f>IF(OR(F163="",H163=""),"",ROUND((F163+N(I163)+IF(N(I163)&gt;0,Settings!$B$14,0)+IFERROR(VLOOKUP(H163,Settings!$A$2:$C$10,3,FALSE),0)+Settings!$B$13)/(1-IFERROR(VLOOKUP(H163,Settings!$A$2:$C$10,2,FALSE),0)),2))</f>
        <v/>
      </c>
      <c r="N163" s="9" t="n"/>
      <c r="P163" s="22" t="n"/>
      <c r="Q163" s="22" t="n"/>
      <c r="R163" s="9" t="n"/>
      <c r="S163" s="9" t="n"/>
      <c r="T163" s="24">
        <f>IF(R163="","",ROUND(R163*IFERROR(VLOOKUP(H163,Settings!$A$2:$C$10,2,FALSE),0)+IFERROR(VLOOKUP(H163,Settings!$A$2:$C$10,3,FALSE),0),2))</f>
        <v/>
      </c>
      <c r="U163" s="24">
        <f>IF(R163="","",ROUND(R163-F163-N(S163)-IF(N(S163)&gt;0,Settings!$B$14,0)-T163,2))</f>
        <v/>
      </c>
      <c r="V163" s="23">
        <f>IF(OR(P163="",Q163=""),"",Q163-P163)</f>
        <v/>
      </c>
      <c r="W163" s="23">
        <f>IF(OR(P163="",O163&lt;&gt;"Listed"),"",TODAY()-P163)</f>
        <v/>
      </c>
    </row>
    <row r="164">
      <c r="E164" s="22" t="n"/>
      <c r="F164" s="9" t="n"/>
      <c r="I164" s="9" t="n"/>
      <c r="J164" s="23">
        <f>IF(A164="","",COUNTIFS(Comps!$A$2:$A$1000,A164,Comps!$C$2:$C$1000,"Sold",Comps!$H$2:$H$1000,"&lt;&gt;Loose"))</f>
        <v/>
      </c>
      <c r="K164" s="24">
        <f>IF(A164="","",IFERROR(AVERAGEIFS(Comps!$E$2:$E$1000,Comps!$A$2:$A$1000,A164,Comps!$C$2:$C$1000,"Sold",Comps!$H$2:$H$1000,"&lt;&gt;Loose"),""))</f>
        <v/>
      </c>
      <c r="L164" s="23">
        <f>IF(OR(A164="",J164=0),"",TEXT(MINIFS(Comps!$E$2:$E$1000,Comps!$A$2:$A$1000,A164,Comps!$C$2:$C$1000,"Sold",Comps!$H$2:$H$1000,"&lt;&gt;Loose"),"0")&amp;"-"&amp;TEXT(MAXIFS(Comps!$E$2:$E$1000,Comps!$A$2:$A$1000,A164,Comps!$C$2:$C$1000,"Sold",Comps!$H$2:$H$1000,"&lt;&gt;Loose"),"0"))</f>
        <v/>
      </c>
      <c r="M164" s="24">
        <f>IF(OR(F164="",H164=""),"",ROUND((F164+N(I164)+IF(N(I164)&gt;0,Settings!$B$14,0)+IFERROR(VLOOKUP(H164,Settings!$A$2:$C$10,3,FALSE),0)+Settings!$B$13)/(1-IFERROR(VLOOKUP(H164,Settings!$A$2:$C$10,2,FALSE),0)),2))</f>
        <v/>
      </c>
      <c r="N164" s="9" t="n"/>
      <c r="P164" s="22" t="n"/>
      <c r="Q164" s="22" t="n"/>
      <c r="R164" s="9" t="n"/>
      <c r="S164" s="9" t="n"/>
      <c r="T164" s="24">
        <f>IF(R164="","",ROUND(R164*IFERROR(VLOOKUP(H164,Settings!$A$2:$C$10,2,FALSE),0)+IFERROR(VLOOKUP(H164,Settings!$A$2:$C$10,3,FALSE),0),2))</f>
        <v/>
      </c>
      <c r="U164" s="24">
        <f>IF(R164="","",ROUND(R164-F164-N(S164)-IF(N(S164)&gt;0,Settings!$B$14,0)-T164,2))</f>
        <v/>
      </c>
      <c r="V164" s="23">
        <f>IF(OR(P164="",Q164=""),"",Q164-P164)</f>
        <v/>
      </c>
      <c r="W164" s="23">
        <f>IF(OR(P164="",O164&lt;&gt;"Listed"),"",TODAY()-P164)</f>
        <v/>
      </c>
    </row>
    <row r="165">
      <c r="E165" s="22" t="n"/>
      <c r="F165" s="9" t="n"/>
      <c r="I165" s="9" t="n"/>
      <c r="J165" s="23">
        <f>IF(A165="","",COUNTIFS(Comps!$A$2:$A$1000,A165,Comps!$C$2:$C$1000,"Sold",Comps!$H$2:$H$1000,"&lt;&gt;Loose"))</f>
        <v/>
      </c>
      <c r="K165" s="24">
        <f>IF(A165="","",IFERROR(AVERAGEIFS(Comps!$E$2:$E$1000,Comps!$A$2:$A$1000,A165,Comps!$C$2:$C$1000,"Sold",Comps!$H$2:$H$1000,"&lt;&gt;Loose"),""))</f>
        <v/>
      </c>
      <c r="L165" s="23">
        <f>IF(OR(A165="",J165=0),"",TEXT(MINIFS(Comps!$E$2:$E$1000,Comps!$A$2:$A$1000,A165,Comps!$C$2:$C$1000,"Sold",Comps!$H$2:$H$1000,"&lt;&gt;Loose"),"0")&amp;"-"&amp;TEXT(MAXIFS(Comps!$E$2:$E$1000,Comps!$A$2:$A$1000,A165,Comps!$C$2:$C$1000,"Sold",Comps!$H$2:$H$1000,"&lt;&gt;Loose"),"0"))</f>
        <v/>
      </c>
      <c r="M165" s="24">
        <f>IF(OR(F165="",H165=""),"",ROUND((F165+N(I165)+IF(N(I165)&gt;0,Settings!$B$14,0)+IFERROR(VLOOKUP(H165,Settings!$A$2:$C$10,3,FALSE),0)+Settings!$B$13)/(1-IFERROR(VLOOKUP(H165,Settings!$A$2:$C$10,2,FALSE),0)),2))</f>
        <v/>
      </c>
      <c r="N165" s="9" t="n"/>
      <c r="P165" s="22" t="n"/>
      <c r="Q165" s="22" t="n"/>
      <c r="R165" s="9" t="n"/>
      <c r="S165" s="9" t="n"/>
      <c r="T165" s="24">
        <f>IF(R165="","",ROUND(R165*IFERROR(VLOOKUP(H165,Settings!$A$2:$C$10,2,FALSE),0)+IFERROR(VLOOKUP(H165,Settings!$A$2:$C$10,3,FALSE),0),2))</f>
        <v/>
      </c>
      <c r="U165" s="24">
        <f>IF(R165="","",ROUND(R165-F165-N(S165)-IF(N(S165)&gt;0,Settings!$B$14,0)-T165,2))</f>
        <v/>
      </c>
      <c r="V165" s="23">
        <f>IF(OR(P165="",Q165=""),"",Q165-P165)</f>
        <v/>
      </c>
      <c r="W165" s="23">
        <f>IF(OR(P165="",O165&lt;&gt;"Listed"),"",TODAY()-P165)</f>
        <v/>
      </c>
    </row>
    <row r="166">
      <c r="E166" s="22" t="n"/>
      <c r="F166" s="9" t="n"/>
      <c r="I166" s="9" t="n"/>
      <c r="J166" s="23">
        <f>IF(A166="","",COUNTIFS(Comps!$A$2:$A$1000,A166,Comps!$C$2:$C$1000,"Sold",Comps!$H$2:$H$1000,"&lt;&gt;Loose"))</f>
        <v/>
      </c>
      <c r="K166" s="24">
        <f>IF(A166="","",IFERROR(AVERAGEIFS(Comps!$E$2:$E$1000,Comps!$A$2:$A$1000,A166,Comps!$C$2:$C$1000,"Sold",Comps!$H$2:$H$1000,"&lt;&gt;Loose"),""))</f>
        <v/>
      </c>
      <c r="L166" s="23">
        <f>IF(OR(A166="",J166=0),"",TEXT(MINIFS(Comps!$E$2:$E$1000,Comps!$A$2:$A$1000,A166,Comps!$C$2:$C$1000,"Sold",Comps!$H$2:$H$1000,"&lt;&gt;Loose"),"0")&amp;"-"&amp;TEXT(MAXIFS(Comps!$E$2:$E$1000,Comps!$A$2:$A$1000,A166,Comps!$C$2:$C$1000,"Sold",Comps!$H$2:$H$1000,"&lt;&gt;Loose"),"0"))</f>
        <v/>
      </c>
      <c r="M166" s="24">
        <f>IF(OR(F166="",H166=""),"",ROUND((F166+N(I166)+IF(N(I166)&gt;0,Settings!$B$14,0)+IFERROR(VLOOKUP(H166,Settings!$A$2:$C$10,3,FALSE),0)+Settings!$B$13)/(1-IFERROR(VLOOKUP(H166,Settings!$A$2:$C$10,2,FALSE),0)),2))</f>
        <v/>
      </c>
      <c r="N166" s="9" t="n"/>
      <c r="P166" s="22" t="n"/>
      <c r="Q166" s="22" t="n"/>
      <c r="R166" s="9" t="n"/>
      <c r="S166" s="9" t="n"/>
      <c r="T166" s="24">
        <f>IF(R166="","",ROUND(R166*IFERROR(VLOOKUP(H166,Settings!$A$2:$C$10,2,FALSE),0)+IFERROR(VLOOKUP(H166,Settings!$A$2:$C$10,3,FALSE),0),2))</f>
        <v/>
      </c>
      <c r="U166" s="24">
        <f>IF(R166="","",ROUND(R166-F166-N(S166)-IF(N(S166)&gt;0,Settings!$B$14,0)-T166,2))</f>
        <v/>
      </c>
      <c r="V166" s="23">
        <f>IF(OR(P166="",Q166=""),"",Q166-P166)</f>
        <v/>
      </c>
      <c r="W166" s="23">
        <f>IF(OR(P166="",O166&lt;&gt;"Listed"),"",TODAY()-P166)</f>
        <v/>
      </c>
    </row>
    <row r="167">
      <c r="E167" s="22" t="n"/>
      <c r="F167" s="9" t="n"/>
      <c r="I167" s="9" t="n"/>
      <c r="J167" s="23">
        <f>IF(A167="","",COUNTIFS(Comps!$A$2:$A$1000,A167,Comps!$C$2:$C$1000,"Sold",Comps!$H$2:$H$1000,"&lt;&gt;Loose"))</f>
        <v/>
      </c>
      <c r="K167" s="24">
        <f>IF(A167="","",IFERROR(AVERAGEIFS(Comps!$E$2:$E$1000,Comps!$A$2:$A$1000,A167,Comps!$C$2:$C$1000,"Sold",Comps!$H$2:$H$1000,"&lt;&gt;Loose"),""))</f>
        <v/>
      </c>
      <c r="L167" s="23">
        <f>IF(OR(A167="",J167=0),"",TEXT(MINIFS(Comps!$E$2:$E$1000,Comps!$A$2:$A$1000,A167,Comps!$C$2:$C$1000,"Sold",Comps!$H$2:$H$1000,"&lt;&gt;Loose"),"0")&amp;"-"&amp;TEXT(MAXIFS(Comps!$E$2:$E$1000,Comps!$A$2:$A$1000,A167,Comps!$C$2:$C$1000,"Sold",Comps!$H$2:$H$1000,"&lt;&gt;Loose"),"0"))</f>
        <v/>
      </c>
      <c r="M167" s="24">
        <f>IF(OR(F167="",H167=""),"",ROUND((F167+N(I167)+IF(N(I167)&gt;0,Settings!$B$14,0)+IFERROR(VLOOKUP(H167,Settings!$A$2:$C$10,3,FALSE),0)+Settings!$B$13)/(1-IFERROR(VLOOKUP(H167,Settings!$A$2:$C$10,2,FALSE),0)),2))</f>
        <v/>
      </c>
      <c r="N167" s="9" t="n"/>
      <c r="P167" s="22" t="n"/>
      <c r="Q167" s="22" t="n"/>
      <c r="R167" s="9" t="n"/>
      <c r="S167" s="9" t="n"/>
      <c r="T167" s="24">
        <f>IF(R167="","",ROUND(R167*IFERROR(VLOOKUP(H167,Settings!$A$2:$C$10,2,FALSE),0)+IFERROR(VLOOKUP(H167,Settings!$A$2:$C$10,3,FALSE),0),2))</f>
        <v/>
      </c>
      <c r="U167" s="24">
        <f>IF(R167="","",ROUND(R167-F167-N(S167)-IF(N(S167)&gt;0,Settings!$B$14,0)-T167,2))</f>
        <v/>
      </c>
      <c r="V167" s="23">
        <f>IF(OR(P167="",Q167=""),"",Q167-P167)</f>
        <v/>
      </c>
      <c r="W167" s="23">
        <f>IF(OR(P167="",O167&lt;&gt;"Listed"),"",TODAY()-P167)</f>
        <v/>
      </c>
    </row>
    <row r="168">
      <c r="E168" s="22" t="n"/>
      <c r="F168" s="9" t="n"/>
      <c r="I168" s="9" t="n"/>
      <c r="J168" s="23">
        <f>IF(A168="","",COUNTIFS(Comps!$A$2:$A$1000,A168,Comps!$C$2:$C$1000,"Sold",Comps!$H$2:$H$1000,"&lt;&gt;Loose"))</f>
        <v/>
      </c>
      <c r="K168" s="24">
        <f>IF(A168="","",IFERROR(AVERAGEIFS(Comps!$E$2:$E$1000,Comps!$A$2:$A$1000,A168,Comps!$C$2:$C$1000,"Sold",Comps!$H$2:$H$1000,"&lt;&gt;Loose"),""))</f>
        <v/>
      </c>
      <c r="L168" s="23">
        <f>IF(OR(A168="",J168=0),"",TEXT(MINIFS(Comps!$E$2:$E$1000,Comps!$A$2:$A$1000,A168,Comps!$C$2:$C$1000,"Sold",Comps!$H$2:$H$1000,"&lt;&gt;Loose"),"0")&amp;"-"&amp;TEXT(MAXIFS(Comps!$E$2:$E$1000,Comps!$A$2:$A$1000,A168,Comps!$C$2:$C$1000,"Sold",Comps!$H$2:$H$1000,"&lt;&gt;Loose"),"0"))</f>
        <v/>
      </c>
      <c r="M168" s="24">
        <f>IF(OR(F168="",H168=""),"",ROUND((F168+N(I168)+IF(N(I168)&gt;0,Settings!$B$14,0)+IFERROR(VLOOKUP(H168,Settings!$A$2:$C$10,3,FALSE),0)+Settings!$B$13)/(1-IFERROR(VLOOKUP(H168,Settings!$A$2:$C$10,2,FALSE),0)),2))</f>
        <v/>
      </c>
      <c r="N168" s="9" t="n"/>
      <c r="P168" s="22" t="n"/>
      <c r="Q168" s="22" t="n"/>
      <c r="R168" s="9" t="n"/>
      <c r="S168" s="9" t="n"/>
      <c r="T168" s="24">
        <f>IF(R168="","",ROUND(R168*IFERROR(VLOOKUP(H168,Settings!$A$2:$C$10,2,FALSE),0)+IFERROR(VLOOKUP(H168,Settings!$A$2:$C$10,3,FALSE),0),2))</f>
        <v/>
      </c>
      <c r="U168" s="24">
        <f>IF(R168="","",ROUND(R168-F168-N(S168)-IF(N(S168)&gt;0,Settings!$B$14,0)-T168,2))</f>
        <v/>
      </c>
      <c r="V168" s="23">
        <f>IF(OR(P168="",Q168=""),"",Q168-P168)</f>
        <v/>
      </c>
      <c r="W168" s="23">
        <f>IF(OR(P168="",O168&lt;&gt;"Listed"),"",TODAY()-P168)</f>
        <v/>
      </c>
    </row>
    <row r="169">
      <c r="E169" s="22" t="n"/>
      <c r="F169" s="9" t="n"/>
      <c r="I169" s="9" t="n"/>
      <c r="J169" s="23">
        <f>IF(A169="","",COUNTIFS(Comps!$A$2:$A$1000,A169,Comps!$C$2:$C$1000,"Sold",Comps!$H$2:$H$1000,"&lt;&gt;Loose"))</f>
        <v/>
      </c>
      <c r="K169" s="24">
        <f>IF(A169="","",IFERROR(AVERAGEIFS(Comps!$E$2:$E$1000,Comps!$A$2:$A$1000,A169,Comps!$C$2:$C$1000,"Sold",Comps!$H$2:$H$1000,"&lt;&gt;Loose"),""))</f>
        <v/>
      </c>
      <c r="L169" s="23">
        <f>IF(OR(A169="",J169=0),"",TEXT(MINIFS(Comps!$E$2:$E$1000,Comps!$A$2:$A$1000,A169,Comps!$C$2:$C$1000,"Sold",Comps!$H$2:$H$1000,"&lt;&gt;Loose"),"0")&amp;"-"&amp;TEXT(MAXIFS(Comps!$E$2:$E$1000,Comps!$A$2:$A$1000,A169,Comps!$C$2:$C$1000,"Sold",Comps!$H$2:$H$1000,"&lt;&gt;Loose"),"0"))</f>
        <v/>
      </c>
      <c r="M169" s="24">
        <f>IF(OR(F169="",H169=""),"",ROUND((F169+N(I169)+IF(N(I169)&gt;0,Settings!$B$14,0)+IFERROR(VLOOKUP(H169,Settings!$A$2:$C$10,3,FALSE),0)+Settings!$B$13)/(1-IFERROR(VLOOKUP(H169,Settings!$A$2:$C$10,2,FALSE),0)),2))</f>
        <v/>
      </c>
      <c r="N169" s="9" t="n"/>
      <c r="P169" s="22" t="n"/>
      <c r="Q169" s="22" t="n"/>
      <c r="R169" s="9" t="n"/>
      <c r="S169" s="9" t="n"/>
      <c r="T169" s="24">
        <f>IF(R169="","",ROUND(R169*IFERROR(VLOOKUP(H169,Settings!$A$2:$C$10,2,FALSE),0)+IFERROR(VLOOKUP(H169,Settings!$A$2:$C$10,3,FALSE),0),2))</f>
        <v/>
      </c>
      <c r="U169" s="24">
        <f>IF(R169="","",ROUND(R169-F169-N(S169)-IF(N(S169)&gt;0,Settings!$B$14,0)-T169,2))</f>
        <v/>
      </c>
      <c r="V169" s="23">
        <f>IF(OR(P169="",Q169=""),"",Q169-P169)</f>
        <v/>
      </c>
      <c r="W169" s="23">
        <f>IF(OR(P169="",O169&lt;&gt;"Listed"),"",TODAY()-P169)</f>
        <v/>
      </c>
    </row>
    <row r="170">
      <c r="E170" s="22" t="n"/>
      <c r="F170" s="9" t="n"/>
      <c r="I170" s="9" t="n"/>
      <c r="J170" s="23">
        <f>IF(A170="","",COUNTIFS(Comps!$A$2:$A$1000,A170,Comps!$C$2:$C$1000,"Sold",Comps!$H$2:$H$1000,"&lt;&gt;Loose"))</f>
        <v/>
      </c>
      <c r="K170" s="24">
        <f>IF(A170="","",IFERROR(AVERAGEIFS(Comps!$E$2:$E$1000,Comps!$A$2:$A$1000,A170,Comps!$C$2:$C$1000,"Sold",Comps!$H$2:$H$1000,"&lt;&gt;Loose"),""))</f>
        <v/>
      </c>
      <c r="L170" s="23">
        <f>IF(OR(A170="",J170=0),"",TEXT(MINIFS(Comps!$E$2:$E$1000,Comps!$A$2:$A$1000,A170,Comps!$C$2:$C$1000,"Sold",Comps!$H$2:$H$1000,"&lt;&gt;Loose"),"0")&amp;"-"&amp;TEXT(MAXIFS(Comps!$E$2:$E$1000,Comps!$A$2:$A$1000,A170,Comps!$C$2:$C$1000,"Sold",Comps!$H$2:$H$1000,"&lt;&gt;Loose"),"0"))</f>
        <v/>
      </c>
      <c r="M170" s="24">
        <f>IF(OR(F170="",H170=""),"",ROUND((F170+N(I170)+IF(N(I170)&gt;0,Settings!$B$14,0)+IFERROR(VLOOKUP(H170,Settings!$A$2:$C$10,3,FALSE),0)+Settings!$B$13)/(1-IFERROR(VLOOKUP(H170,Settings!$A$2:$C$10,2,FALSE),0)),2))</f>
        <v/>
      </c>
      <c r="N170" s="9" t="n"/>
      <c r="P170" s="22" t="n"/>
      <c r="Q170" s="22" t="n"/>
      <c r="R170" s="9" t="n"/>
      <c r="S170" s="9" t="n"/>
      <c r="T170" s="24">
        <f>IF(R170="","",ROUND(R170*IFERROR(VLOOKUP(H170,Settings!$A$2:$C$10,2,FALSE),0)+IFERROR(VLOOKUP(H170,Settings!$A$2:$C$10,3,FALSE),0),2))</f>
        <v/>
      </c>
      <c r="U170" s="24">
        <f>IF(R170="","",ROUND(R170-F170-N(S170)-IF(N(S170)&gt;0,Settings!$B$14,0)-T170,2))</f>
        <v/>
      </c>
      <c r="V170" s="23">
        <f>IF(OR(P170="",Q170=""),"",Q170-P170)</f>
        <v/>
      </c>
      <c r="W170" s="23">
        <f>IF(OR(P170="",O170&lt;&gt;"Listed"),"",TODAY()-P170)</f>
        <v/>
      </c>
    </row>
    <row r="171">
      <c r="E171" s="22" t="n"/>
      <c r="F171" s="9" t="n"/>
      <c r="I171" s="9" t="n"/>
      <c r="J171" s="23">
        <f>IF(A171="","",COUNTIFS(Comps!$A$2:$A$1000,A171,Comps!$C$2:$C$1000,"Sold",Comps!$H$2:$H$1000,"&lt;&gt;Loose"))</f>
        <v/>
      </c>
      <c r="K171" s="24">
        <f>IF(A171="","",IFERROR(AVERAGEIFS(Comps!$E$2:$E$1000,Comps!$A$2:$A$1000,A171,Comps!$C$2:$C$1000,"Sold",Comps!$H$2:$H$1000,"&lt;&gt;Loose"),""))</f>
        <v/>
      </c>
      <c r="L171" s="23">
        <f>IF(OR(A171="",J171=0),"",TEXT(MINIFS(Comps!$E$2:$E$1000,Comps!$A$2:$A$1000,A171,Comps!$C$2:$C$1000,"Sold",Comps!$H$2:$H$1000,"&lt;&gt;Loose"),"0")&amp;"-"&amp;TEXT(MAXIFS(Comps!$E$2:$E$1000,Comps!$A$2:$A$1000,A171,Comps!$C$2:$C$1000,"Sold",Comps!$H$2:$H$1000,"&lt;&gt;Loose"),"0"))</f>
        <v/>
      </c>
      <c r="M171" s="24">
        <f>IF(OR(F171="",H171=""),"",ROUND((F171+N(I171)+IF(N(I171)&gt;0,Settings!$B$14,0)+IFERROR(VLOOKUP(H171,Settings!$A$2:$C$10,3,FALSE),0)+Settings!$B$13)/(1-IFERROR(VLOOKUP(H171,Settings!$A$2:$C$10,2,FALSE),0)),2))</f>
        <v/>
      </c>
      <c r="N171" s="9" t="n"/>
      <c r="P171" s="22" t="n"/>
      <c r="Q171" s="22" t="n"/>
      <c r="R171" s="9" t="n"/>
      <c r="S171" s="9" t="n"/>
      <c r="T171" s="24">
        <f>IF(R171="","",ROUND(R171*IFERROR(VLOOKUP(H171,Settings!$A$2:$C$10,2,FALSE),0)+IFERROR(VLOOKUP(H171,Settings!$A$2:$C$10,3,FALSE),0),2))</f>
        <v/>
      </c>
      <c r="U171" s="24">
        <f>IF(R171="","",ROUND(R171-F171-N(S171)-IF(N(S171)&gt;0,Settings!$B$14,0)-T171,2))</f>
        <v/>
      </c>
      <c r="V171" s="23">
        <f>IF(OR(P171="",Q171=""),"",Q171-P171)</f>
        <v/>
      </c>
      <c r="W171" s="23">
        <f>IF(OR(P171="",O171&lt;&gt;"Listed"),"",TODAY()-P171)</f>
        <v/>
      </c>
    </row>
    <row r="172">
      <c r="E172" s="22" t="n"/>
      <c r="F172" s="9" t="n"/>
      <c r="I172" s="9" t="n"/>
      <c r="J172" s="23">
        <f>IF(A172="","",COUNTIFS(Comps!$A$2:$A$1000,A172,Comps!$C$2:$C$1000,"Sold",Comps!$H$2:$H$1000,"&lt;&gt;Loose"))</f>
        <v/>
      </c>
      <c r="K172" s="24">
        <f>IF(A172="","",IFERROR(AVERAGEIFS(Comps!$E$2:$E$1000,Comps!$A$2:$A$1000,A172,Comps!$C$2:$C$1000,"Sold",Comps!$H$2:$H$1000,"&lt;&gt;Loose"),""))</f>
        <v/>
      </c>
      <c r="L172" s="23">
        <f>IF(OR(A172="",J172=0),"",TEXT(MINIFS(Comps!$E$2:$E$1000,Comps!$A$2:$A$1000,A172,Comps!$C$2:$C$1000,"Sold",Comps!$H$2:$H$1000,"&lt;&gt;Loose"),"0")&amp;"-"&amp;TEXT(MAXIFS(Comps!$E$2:$E$1000,Comps!$A$2:$A$1000,A172,Comps!$C$2:$C$1000,"Sold",Comps!$H$2:$H$1000,"&lt;&gt;Loose"),"0"))</f>
        <v/>
      </c>
      <c r="M172" s="24">
        <f>IF(OR(F172="",H172=""),"",ROUND((F172+N(I172)+IF(N(I172)&gt;0,Settings!$B$14,0)+IFERROR(VLOOKUP(H172,Settings!$A$2:$C$10,3,FALSE),0)+Settings!$B$13)/(1-IFERROR(VLOOKUP(H172,Settings!$A$2:$C$10,2,FALSE),0)),2))</f>
        <v/>
      </c>
      <c r="N172" s="9" t="n"/>
      <c r="P172" s="22" t="n"/>
      <c r="Q172" s="22" t="n"/>
      <c r="R172" s="9" t="n"/>
      <c r="S172" s="9" t="n"/>
      <c r="T172" s="24">
        <f>IF(R172="","",ROUND(R172*IFERROR(VLOOKUP(H172,Settings!$A$2:$C$10,2,FALSE),0)+IFERROR(VLOOKUP(H172,Settings!$A$2:$C$10,3,FALSE),0),2))</f>
        <v/>
      </c>
      <c r="U172" s="24">
        <f>IF(R172="","",ROUND(R172-F172-N(S172)-IF(N(S172)&gt;0,Settings!$B$14,0)-T172,2))</f>
        <v/>
      </c>
      <c r="V172" s="23">
        <f>IF(OR(P172="",Q172=""),"",Q172-P172)</f>
        <v/>
      </c>
      <c r="W172" s="23">
        <f>IF(OR(P172="",O172&lt;&gt;"Listed"),"",TODAY()-P172)</f>
        <v/>
      </c>
    </row>
    <row r="173">
      <c r="E173" s="22" t="n"/>
      <c r="F173" s="9" t="n"/>
      <c r="I173" s="9" t="n"/>
      <c r="J173" s="23">
        <f>IF(A173="","",COUNTIFS(Comps!$A$2:$A$1000,A173,Comps!$C$2:$C$1000,"Sold",Comps!$H$2:$H$1000,"&lt;&gt;Loose"))</f>
        <v/>
      </c>
      <c r="K173" s="24">
        <f>IF(A173="","",IFERROR(AVERAGEIFS(Comps!$E$2:$E$1000,Comps!$A$2:$A$1000,A173,Comps!$C$2:$C$1000,"Sold",Comps!$H$2:$H$1000,"&lt;&gt;Loose"),""))</f>
        <v/>
      </c>
      <c r="L173" s="23">
        <f>IF(OR(A173="",J173=0),"",TEXT(MINIFS(Comps!$E$2:$E$1000,Comps!$A$2:$A$1000,A173,Comps!$C$2:$C$1000,"Sold",Comps!$H$2:$H$1000,"&lt;&gt;Loose"),"0")&amp;"-"&amp;TEXT(MAXIFS(Comps!$E$2:$E$1000,Comps!$A$2:$A$1000,A173,Comps!$C$2:$C$1000,"Sold",Comps!$H$2:$H$1000,"&lt;&gt;Loose"),"0"))</f>
        <v/>
      </c>
      <c r="M173" s="24">
        <f>IF(OR(F173="",H173=""),"",ROUND((F173+N(I173)+IF(N(I173)&gt;0,Settings!$B$14,0)+IFERROR(VLOOKUP(H173,Settings!$A$2:$C$10,3,FALSE),0)+Settings!$B$13)/(1-IFERROR(VLOOKUP(H173,Settings!$A$2:$C$10,2,FALSE),0)),2))</f>
        <v/>
      </c>
      <c r="N173" s="9" t="n"/>
      <c r="P173" s="22" t="n"/>
      <c r="Q173" s="22" t="n"/>
      <c r="R173" s="9" t="n"/>
      <c r="S173" s="9" t="n"/>
      <c r="T173" s="24">
        <f>IF(R173="","",ROUND(R173*IFERROR(VLOOKUP(H173,Settings!$A$2:$C$10,2,FALSE),0)+IFERROR(VLOOKUP(H173,Settings!$A$2:$C$10,3,FALSE),0),2))</f>
        <v/>
      </c>
      <c r="U173" s="24">
        <f>IF(R173="","",ROUND(R173-F173-N(S173)-IF(N(S173)&gt;0,Settings!$B$14,0)-T173,2))</f>
        <v/>
      </c>
      <c r="V173" s="23">
        <f>IF(OR(P173="",Q173=""),"",Q173-P173)</f>
        <v/>
      </c>
      <c r="W173" s="23">
        <f>IF(OR(P173="",O173&lt;&gt;"Listed"),"",TODAY()-P173)</f>
        <v/>
      </c>
    </row>
    <row r="174">
      <c r="E174" s="22" t="n"/>
      <c r="F174" s="9" t="n"/>
      <c r="I174" s="9" t="n"/>
      <c r="J174" s="23">
        <f>IF(A174="","",COUNTIFS(Comps!$A$2:$A$1000,A174,Comps!$C$2:$C$1000,"Sold",Comps!$H$2:$H$1000,"&lt;&gt;Loose"))</f>
        <v/>
      </c>
      <c r="K174" s="24">
        <f>IF(A174="","",IFERROR(AVERAGEIFS(Comps!$E$2:$E$1000,Comps!$A$2:$A$1000,A174,Comps!$C$2:$C$1000,"Sold",Comps!$H$2:$H$1000,"&lt;&gt;Loose"),""))</f>
        <v/>
      </c>
      <c r="L174" s="23">
        <f>IF(OR(A174="",J174=0),"",TEXT(MINIFS(Comps!$E$2:$E$1000,Comps!$A$2:$A$1000,A174,Comps!$C$2:$C$1000,"Sold",Comps!$H$2:$H$1000,"&lt;&gt;Loose"),"0")&amp;"-"&amp;TEXT(MAXIFS(Comps!$E$2:$E$1000,Comps!$A$2:$A$1000,A174,Comps!$C$2:$C$1000,"Sold",Comps!$H$2:$H$1000,"&lt;&gt;Loose"),"0"))</f>
        <v/>
      </c>
      <c r="M174" s="24">
        <f>IF(OR(F174="",H174=""),"",ROUND((F174+N(I174)+IF(N(I174)&gt;0,Settings!$B$14,0)+IFERROR(VLOOKUP(H174,Settings!$A$2:$C$10,3,FALSE),0)+Settings!$B$13)/(1-IFERROR(VLOOKUP(H174,Settings!$A$2:$C$10,2,FALSE),0)),2))</f>
        <v/>
      </c>
      <c r="N174" s="9" t="n"/>
      <c r="P174" s="22" t="n"/>
      <c r="Q174" s="22" t="n"/>
      <c r="R174" s="9" t="n"/>
      <c r="S174" s="9" t="n"/>
      <c r="T174" s="24">
        <f>IF(R174="","",ROUND(R174*IFERROR(VLOOKUP(H174,Settings!$A$2:$C$10,2,FALSE),0)+IFERROR(VLOOKUP(H174,Settings!$A$2:$C$10,3,FALSE),0),2))</f>
        <v/>
      </c>
      <c r="U174" s="24">
        <f>IF(R174="","",ROUND(R174-F174-N(S174)-IF(N(S174)&gt;0,Settings!$B$14,0)-T174,2))</f>
        <v/>
      </c>
      <c r="V174" s="23">
        <f>IF(OR(P174="",Q174=""),"",Q174-P174)</f>
        <v/>
      </c>
      <c r="W174" s="23">
        <f>IF(OR(P174="",O174&lt;&gt;"Listed"),"",TODAY()-P174)</f>
        <v/>
      </c>
    </row>
    <row r="175">
      <c r="E175" s="22" t="n"/>
      <c r="F175" s="9" t="n"/>
      <c r="I175" s="9" t="n"/>
      <c r="J175" s="23">
        <f>IF(A175="","",COUNTIFS(Comps!$A$2:$A$1000,A175,Comps!$C$2:$C$1000,"Sold",Comps!$H$2:$H$1000,"&lt;&gt;Loose"))</f>
        <v/>
      </c>
      <c r="K175" s="24">
        <f>IF(A175="","",IFERROR(AVERAGEIFS(Comps!$E$2:$E$1000,Comps!$A$2:$A$1000,A175,Comps!$C$2:$C$1000,"Sold",Comps!$H$2:$H$1000,"&lt;&gt;Loose"),""))</f>
        <v/>
      </c>
      <c r="L175" s="23">
        <f>IF(OR(A175="",J175=0),"",TEXT(MINIFS(Comps!$E$2:$E$1000,Comps!$A$2:$A$1000,A175,Comps!$C$2:$C$1000,"Sold",Comps!$H$2:$H$1000,"&lt;&gt;Loose"),"0")&amp;"-"&amp;TEXT(MAXIFS(Comps!$E$2:$E$1000,Comps!$A$2:$A$1000,A175,Comps!$C$2:$C$1000,"Sold",Comps!$H$2:$H$1000,"&lt;&gt;Loose"),"0"))</f>
        <v/>
      </c>
      <c r="M175" s="24">
        <f>IF(OR(F175="",H175=""),"",ROUND((F175+N(I175)+IF(N(I175)&gt;0,Settings!$B$14,0)+IFERROR(VLOOKUP(H175,Settings!$A$2:$C$10,3,FALSE),0)+Settings!$B$13)/(1-IFERROR(VLOOKUP(H175,Settings!$A$2:$C$10,2,FALSE),0)),2))</f>
        <v/>
      </c>
      <c r="N175" s="9" t="n"/>
      <c r="P175" s="22" t="n"/>
      <c r="Q175" s="22" t="n"/>
      <c r="R175" s="9" t="n"/>
      <c r="S175" s="9" t="n"/>
      <c r="T175" s="24">
        <f>IF(R175="","",ROUND(R175*IFERROR(VLOOKUP(H175,Settings!$A$2:$C$10,2,FALSE),0)+IFERROR(VLOOKUP(H175,Settings!$A$2:$C$10,3,FALSE),0),2))</f>
        <v/>
      </c>
      <c r="U175" s="24">
        <f>IF(R175="","",ROUND(R175-F175-N(S175)-IF(N(S175)&gt;0,Settings!$B$14,0)-T175,2))</f>
        <v/>
      </c>
      <c r="V175" s="23">
        <f>IF(OR(P175="",Q175=""),"",Q175-P175)</f>
        <v/>
      </c>
      <c r="W175" s="23">
        <f>IF(OR(P175="",O175&lt;&gt;"Listed"),"",TODAY()-P175)</f>
        <v/>
      </c>
    </row>
    <row r="176">
      <c r="E176" s="22" t="n"/>
      <c r="F176" s="9" t="n"/>
      <c r="I176" s="9" t="n"/>
      <c r="J176" s="23">
        <f>IF(A176="","",COUNTIFS(Comps!$A$2:$A$1000,A176,Comps!$C$2:$C$1000,"Sold",Comps!$H$2:$H$1000,"&lt;&gt;Loose"))</f>
        <v/>
      </c>
      <c r="K176" s="24">
        <f>IF(A176="","",IFERROR(AVERAGEIFS(Comps!$E$2:$E$1000,Comps!$A$2:$A$1000,A176,Comps!$C$2:$C$1000,"Sold",Comps!$H$2:$H$1000,"&lt;&gt;Loose"),""))</f>
        <v/>
      </c>
      <c r="L176" s="23">
        <f>IF(OR(A176="",J176=0),"",TEXT(MINIFS(Comps!$E$2:$E$1000,Comps!$A$2:$A$1000,A176,Comps!$C$2:$C$1000,"Sold",Comps!$H$2:$H$1000,"&lt;&gt;Loose"),"0")&amp;"-"&amp;TEXT(MAXIFS(Comps!$E$2:$E$1000,Comps!$A$2:$A$1000,A176,Comps!$C$2:$C$1000,"Sold",Comps!$H$2:$H$1000,"&lt;&gt;Loose"),"0"))</f>
        <v/>
      </c>
      <c r="M176" s="24">
        <f>IF(OR(F176="",H176=""),"",ROUND((F176+N(I176)+IF(N(I176)&gt;0,Settings!$B$14,0)+IFERROR(VLOOKUP(H176,Settings!$A$2:$C$10,3,FALSE),0)+Settings!$B$13)/(1-IFERROR(VLOOKUP(H176,Settings!$A$2:$C$10,2,FALSE),0)),2))</f>
        <v/>
      </c>
      <c r="N176" s="9" t="n"/>
      <c r="P176" s="22" t="n"/>
      <c r="Q176" s="22" t="n"/>
      <c r="R176" s="9" t="n"/>
      <c r="S176" s="9" t="n"/>
      <c r="T176" s="24">
        <f>IF(R176="","",ROUND(R176*IFERROR(VLOOKUP(H176,Settings!$A$2:$C$10,2,FALSE),0)+IFERROR(VLOOKUP(H176,Settings!$A$2:$C$10,3,FALSE),0),2))</f>
        <v/>
      </c>
      <c r="U176" s="24">
        <f>IF(R176="","",ROUND(R176-F176-N(S176)-IF(N(S176)&gt;0,Settings!$B$14,0)-T176,2))</f>
        <v/>
      </c>
      <c r="V176" s="23">
        <f>IF(OR(P176="",Q176=""),"",Q176-P176)</f>
        <v/>
      </c>
      <c r="W176" s="23">
        <f>IF(OR(P176="",O176&lt;&gt;"Listed"),"",TODAY()-P176)</f>
        <v/>
      </c>
    </row>
    <row r="177">
      <c r="E177" s="22" t="n"/>
      <c r="F177" s="9" t="n"/>
      <c r="I177" s="9" t="n"/>
      <c r="J177" s="23">
        <f>IF(A177="","",COUNTIFS(Comps!$A$2:$A$1000,A177,Comps!$C$2:$C$1000,"Sold",Comps!$H$2:$H$1000,"&lt;&gt;Loose"))</f>
        <v/>
      </c>
      <c r="K177" s="24">
        <f>IF(A177="","",IFERROR(AVERAGEIFS(Comps!$E$2:$E$1000,Comps!$A$2:$A$1000,A177,Comps!$C$2:$C$1000,"Sold",Comps!$H$2:$H$1000,"&lt;&gt;Loose"),""))</f>
        <v/>
      </c>
      <c r="L177" s="23">
        <f>IF(OR(A177="",J177=0),"",TEXT(MINIFS(Comps!$E$2:$E$1000,Comps!$A$2:$A$1000,A177,Comps!$C$2:$C$1000,"Sold",Comps!$H$2:$H$1000,"&lt;&gt;Loose"),"0")&amp;"-"&amp;TEXT(MAXIFS(Comps!$E$2:$E$1000,Comps!$A$2:$A$1000,A177,Comps!$C$2:$C$1000,"Sold",Comps!$H$2:$H$1000,"&lt;&gt;Loose"),"0"))</f>
        <v/>
      </c>
      <c r="M177" s="24">
        <f>IF(OR(F177="",H177=""),"",ROUND((F177+N(I177)+IF(N(I177)&gt;0,Settings!$B$14,0)+IFERROR(VLOOKUP(H177,Settings!$A$2:$C$10,3,FALSE),0)+Settings!$B$13)/(1-IFERROR(VLOOKUP(H177,Settings!$A$2:$C$10,2,FALSE),0)),2))</f>
        <v/>
      </c>
      <c r="N177" s="9" t="n"/>
      <c r="P177" s="22" t="n"/>
      <c r="Q177" s="22" t="n"/>
      <c r="R177" s="9" t="n"/>
      <c r="S177" s="9" t="n"/>
      <c r="T177" s="24">
        <f>IF(R177="","",ROUND(R177*IFERROR(VLOOKUP(H177,Settings!$A$2:$C$10,2,FALSE),0)+IFERROR(VLOOKUP(H177,Settings!$A$2:$C$10,3,FALSE),0),2))</f>
        <v/>
      </c>
      <c r="U177" s="24">
        <f>IF(R177="","",ROUND(R177-F177-N(S177)-IF(N(S177)&gt;0,Settings!$B$14,0)-T177,2))</f>
        <v/>
      </c>
      <c r="V177" s="23">
        <f>IF(OR(P177="",Q177=""),"",Q177-P177)</f>
        <v/>
      </c>
      <c r="W177" s="23">
        <f>IF(OR(P177="",O177&lt;&gt;"Listed"),"",TODAY()-P177)</f>
        <v/>
      </c>
    </row>
    <row r="178">
      <c r="E178" s="22" t="n"/>
      <c r="F178" s="9" t="n"/>
      <c r="I178" s="9" t="n"/>
      <c r="J178" s="23">
        <f>IF(A178="","",COUNTIFS(Comps!$A$2:$A$1000,A178,Comps!$C$2:$C$1000,"Sold",Comps!$H$2:$H$1000,"&lt;&gt;Loose"))</f>
        <v/>
      </c>
      <c r="K178" s="24">
        <f>IF(A178="","",IFERROR(AVERAGEIFS(Comps!$E$2:$E$1000,Comps!$A$2:$A$1000,A178,Comps!$C$2:$C$1000,"Sold",Comps!$H$2:$H$1000,"&lt;&gt;Loose"),""))</f>
        <v/>
      </c>
      <c r="L178" s="23">
        <f>IF(OR(A178="",J178=0),"",TEXT(MINIFS(Comps!$E$2:$E$1000,Comps!$A$2:$A$1000,A178,Comps!$C$2:$C$1000,"Sold",Comps!$H$2:$H$1000,"&lt;&gt;Loose"),"0")&amp;"-"&amp;TEXT(MAXIFS(Comps!$E$2:$E$1000,Comps!$A$2:$A$1000,A178,Comps!$C$2:$C$1000,"Sold",Comps!$H$2:$H$1000,"&lt;&gt;Loose"),"0"))</f>
        <v/>
      </c>
      <c r="M178" s="24">
        <f>IF(OR(F178="",H178=""),"",ROUND((F178+N(I178)+IF(N(I178)&gt;0,Settings!$B$14,0)+IFERROR(VLOOKUP(H178,Settings!$A$2:$C$10,3,FALSE),0)+Settings!$B$13)/(1-IFERROR(VLOOKUP(H178,Settings!$A$2:$C$10,2,FALSE),0)),2))</f>
        <v/>
      </c>
      <c r="N178" s="9" t="n"/>
      <c r="P178" s="22" t="n"/>
      <c r="Q178" s="22" t="n"/>
      <c r="R178" s="9" t="n"/>
      <c r="S178" s="9" t="n"/>
      <c r="T178" s="24">
        <f>IF(R178="","",ROUND(R178*IFERROR(VLOOKUP(H178,Settings!$A$2:$C$10,2,FALSE),0)+IFERROR(VLOOKUP(H178,Settings!$A$2:$C$10,3,FALSE),0),2))</f>
        <v/>
      </c>
      <c r="U178" s="24">
        <f>IF(R178="","",ROUND(R178-F178-N(S178)-IF(N(S178)&gt;0,Settings!$B$14,0)-T178,2))</f>
        <v/>
      </c>
      <c r="V178" s="23">
        <f>IF(OR(P178="",Q178=""),"",Q178-P178)</f>
        <v/>
      </c>
      <c r="W178" s="23">
        <f>IF(OR(P178="",O178&lt;&gt;"Listed"),"",TODAY()-P178)</f>
        <v/>
      </c>
    </row>
    <row r="179">
      <c r="E179" s="22" t="n"/>
      <c r="F179" s="9" t="n"/>
      <c r="I179" s="9" t="n"/>
      <c r="J179" s="23">
        <f>IF(A179="","",COUNTIFS(Comps!$A$2:$A$1000,A179,Comps!$C$2:$C$1000,"Sold",Comps!$H$2:$H$1000,"&lt;&gt;Loose"))</f>
        <v/>
      </c>
      <c r="K179" s="24">
        <f>IF(A179="","",IFERROR(AVERAGEIFS(Comps!$E$2:$E$1000,Comps!$A$2:$A$1000,A179,Comps!$C$2:$C$1000,"Sold",Comps!$H$2:$H$1000,"&lt;&gt;Loose"),""))</f>
        <v/>
      </c>
      <c r="L179" s="23">
        <f>IF(OR(A179="",J179=0),"",TEXT(MINIFS(Comps!$E$2:$E$1000,Comps!$A$2:$A$1000,A179,Comps!$C$2:$C$1000,"Sold",Comps!$H$2:$H$1000,"&lt;&gt;Loose"),"0")&amp;"-"&amp;TEXT(MAXIFS(Comps!$E$2:$E$1000,Comps!$A$2:$A$1000,A179,Comps!$C$2:$C$1000,"Sold",Comps!$H$2:$H$1000,"&lt;&gt;Loose"),"0"))</f>
        <v/>
      </c>
      <c r="M179" s="24">
        <f>IF(OR(F179="",H179=""),"",ROUND((F179+N(I179)+IF(N(I179)&gt;0,Settings!$B$14,0)+IFERROR(VLOOKUP(H179,Settings!$A$2:$C$10,3,FALSE),0)+Settings!$B$13)/(1-IFERROR(VLOOKUP(H179,Settings!$A$2:$C$10,2,FALSE),0)),2))</f>
        <v/>
      </c>
      <c r="N179" s="9" t="n"/>
      <c r="P179" s="22" t="n"/>
      <c r="Q179" s="22" t="n"/>
      <c r="R179" s="9" t="n"/>
      <c r="S179" s="9" t="n"/>
      <c r="T179" s="24">
        <f>IF(R179="","",ROUND(R179*IFERROR(VLOOKUP(H179,Settings!$A$2:$C$10,2,FALSE),0)+IFERROR(VLOOKUP(H179,Settings!$A$2:$C$10,3,FALSE),0),2))</f>
        <v/>
      </c>
      <c r="U179" s="24">
        <f>IF(R179="","",ROUND(R179-F179-N(S179)-IF(N(S179)&gt;0,Settings!$B$14,0)-T179,2))</f>
        <v/>
      </c>
      <c r="V179" s="23">
        <f>IF(OR(P179="",Q179=""),"",Q179-P179)</f>
        <v/>
      </c>
      <c r="W179" s="23">
        <f>IF(OR(P179="",O179&lt;&gt;"Listed"),"",TODAY()-P179)</f>
        <v/>
      </c>
    </row>
    <row r="180">
      <c r="E180" s="22" t="n"/>
      <c r="F180" s="9" t="n"/>
      <c r="I180" s="9" t="n"/>
      <c r="J180" s="23">
        <f>IF(A180="","",COUNTIFS(Comps!$A$2:$A$1000,A180,Comps!$C$2:$C$1000,"Sold",Comps!$H$2:$H$1000,"&lt;&gt;Loose"))</f>
        <v/>
      </c>
      <c r="K180" s="24">
        <f>IF(A180="","",IFERROR(AVERAGEIFS(Comps!$E$2:$E$1000,Comps!$A$2:$A$1000,A180,Comps!$C$2:$C$1000,"Sold",Comps!$H$2:$H$1000,"&lt;&gt;Loose"),""))</f>
        <v/>
      </c>
      <c r="L180" s="23">
        <f>IF(OR(A180="",J180=0),"",TEXT(MINIFS(Comps!$E$2:$E$1000,Comps!$A$2:$A$1000,A180,Comps!$C$2:$C$1000,"Sold",Comps!$H$2:$H$1000,"&lt;&gt;Loose"),"0")&amp;"-"&amp;TEXT(MAXIFS(Comps!$E$2:$E$1000,Comps!$A$2:$A$1000,A180,Comps!$C$2:$C$1000,"Sold",Comps!$H$2:$H$1000,"&lt;&gt;Loose"),"0"))</f>
        <v/>
      </c>
      <c r="M180" s="24">
        <f>IF(OR(F180="",H180=""),"",ROUND((F180+N(I180)+IF(N(I180)&gt;0,Settings!$B$14,0)+IFERROR(VLOOKUP(H180,Settings!$A$2:$C$10,3,FALSE),0)+Settings!$B$13)/(1-IFERROR(VLOOKUP(H180,Settings!$A$2:$C$10,2,FALSE),0)),2))</f>
        <v/>
      </c>
      <c r="N180" s="9" t="n"/>
      <c r="P180" s="22" t="n"/>
      <c r="Q180" s="22" t="n"/>
      <c r="R180" s="9" t="n"/>
      <c r="S180" s="9" t="n"/>
      <c r="T180" s="24">
        <f>IF(R180="","",ROUND(R180*IFERROR(VLOOKUP(H180,Settings!$A$2:$C$10,2,FALSE),0)+IFERROR(VLOOKUP(H180,Settings!$A$2:$C$10,3,FALSE),0),2))</f>
        <v/>
      </c>
      <c r="U180" s="24">
        <f>IF(R180="","",ROUND(R180-F180-N(S180)-IF(N(S180)&gt;0,Settings!$B$14,0)-T180,2))</f>
        <v/>
      </c>
      <c r="V180" s="23">
        <f>IF(OR(P180="",Q180=""),"",Q180-P180)</f>
        <v/>
      </c>
      <c r="W180" s="23">
        <f>IF(OR(P180="",O180&lt;&gt;"Listed"),"",TODAY()-P180)</f>
        <v/>
      </c>
    </row>
    <row r="181">
      <c r="E181" s="22" t="n"/>
      <c r="F181" s="9" t="n"/>
      <c r="I181" s="9" t="n"/>
      <c r="J181" s="23">
        <f>IF(A181="","",COUNTIFS(Comps!$A$2:$A$1000,A181,Comps!$C$2:$C$1000,"Sold",Comps!$H$2:$H$1000,"&lt;&gt;Loose"))</f>
        <v/>
      </c>
      <c r="K181" s="24">
        <f>IF(A181="","",IFERROR(AVERAGEIFS(Comps!$E$2:$E$1000,Comps!$A$2:$A$1000,A181,Comps!$C$2:$C$1000,"Sold",Comps!$H$2:$H$1000,"&lt;&gt;Loose"),""))</f>
        <v/>
      </c>
      <c r="L181" s="23">
        <f>IF(OR(A181="",J181=0),"",TEXT(MINIFS(Comps!$E$2:$E$1000,Comps!$A$2:$A$1000,A181,Comps!$C$2:$C$1000,"Sold",Comps!$H$2:$H$1000,"&lt;&gt;Loose"),"0")&amp;"-"&amp;TEXT(MAXIFS(Comps!$E$2:$E$1000,Comps!$A$2:$A$1000,A181,Comps!$C$2:$C$1000,"Sold",Comps!$H$2:$H$1000,"&lt;&gt;Loose"),"0"))</f>
        <v/>
      </c>
      <c r="M181" s="24">
        <f>IF(OR(F181="",H181=""),"",ROUND((F181+N(I181)+IF(N(I181)&gt;0,Settings!$B$14,0)+IFERROR(VLOOKUP(H181,Settings!$A$2:$C$10,3,FALSE),0)+Settings!$B$13)/(1-IFERROR(VLOOKUP(H181,Settings!$A$2:$C$10,2,FALSE),0)),2))</f>
        <v/>
      </c>
      <c r="N181" s="9" t="n"/>
      <c r="P181" s="22" t="n"/>
      <c r="Q181" s="22" t="n"/>
      <c r="R181" s="9" t="n"/>
      <c r="S181" s="9" t="n"/>
      <c r="T181" s="24">
        <f>IF(R181="","",ROUND(R181*IFERROR(VLOOKUP(H181,Settings!$A$2:$C$10,2,FALSE),0)+IFERROR(VLOOKUP(H181,Settings!$A$2:$C$10,3,FALSE),0),2))</f>
        <v/>
      </c>
      <c r="U181" s="24">
        <f>IF(R181="","",ROUND(R181-F181-N(S181)-IF(N(S181)&gt;0,Settings!$B$14,0)-T181,2))</f>
        <v/>
      </c>
      <c r="V181" s="23">
        <f>IF(OR(P181="",Q181=""),"",Q181-P181)</f>
        <v/>
      </c>
      <c r="W181" s="23">
        <f>IF(OR(P181="",O181&lt;&gt;"Listed"),"",TODAY()-P181)</f>
        <v/>
      </c>
    </row>
    <row r="182">
      <c r="E182" s="22" t="n"/>
      <c r="F182" s="9" t="n"/>
      <c r="I182" s="9" t="n"/>
      <c r="J182" s="23">
        <f>IF(A182="","",COUNTIFS(Comps!$A$2:$A$1000,A182,Comps!$C$2:$C$1000,"Sold",Comps!$H$2:$H$1000,"&lt;&gt;Loose"))</f>
        <v/>
      </c>
      <c r="K182" s="24">
        <f>IF(A182="","",IFERROR(AVERAGEIFS(Comps!$E$2:$E$1000,Comps!$A$2:$A$1000,A182,Comps!$C$2:$C$1000,"Sold",Comps!$H$2:$H$1000,"&lt;&gt;Loose"),""))</f>
        <v/>
      </c>
      <c r="L182" s="23">
        <f>IF(OR(A182="",J182=0),"",TEXT(MINIFS(Comps!$E$2:$E$1000,Comps!$A$2:$A$1000,A182,Comps!$C$2:$C$1000,"Sold",Comps!$H$2:$H$1000,"&lt;&gt;Loose"),"0")&amp;"-"&amp;TEXT(MAXIFS(Comps!$E$2:$E$1000,Comps!$A$2:$A$1000,A182,Comps!$C$2:$C$1000,"Sold",Comps!$H$2:$H$1000,"&lt;&gt;Loose"),"0"))</f>
        <v/>
      </c>
      <c r="M182" s="24">
        <f>IF(OR(F182="",H182=""),"",ROUND((F182+N(I182)+IF(N(I182)&gt;0,Settings!$B$14,0)+IFERROR(VLOOKUP(H182,Settings!$A$2:$C$10,3,FALSE),0)+Settings!$B$13)/(1-IFERROR(VLOOKUP(H182,Settings!$A$2:$C$10,2,FALSE),0)),2))</f>
        <v/>
      </c>
      <c r="N182" s="9" t="n"/>
      <c r="P182" s="22" t="n"/>
      <c r="Q182" s="22" t="n"/>
      <c r="R182" s="9" t="n"/>
      <c r="S182" s="9" t="n"/>
      <c r="T182" s="24">
        <f>IF(R182="","",ROUND(R182*IFERROR(VLOOKUP(H182,Settings!$A$2:$C$10,2,FALSE),0)+IFERROR(VLOOKUP(H182,Settings!$A$2:$C$10,3,FALSE),0),2))</f>
        <v/>
      </c>
      <c r="U182" s="24">
        <f>IF(R182="","",ROUND(R182-F182-N(S182)-IF(N(S182)&gt;0,Settings!$B$14,0)-T182,2))</f>
        <v/>
      </c>
      <c r="V182" s="23">
        <f>IF(OR(P182="",Q182=""),"",Q182-P182)</f>
        <v/>
      </c>
      <c r="W182" s="23">
        <f>IF(OR(P182="",O182&lt;&gt;"Listed"),"",TODAY()-P182)</f>
        <v/>
      </c>
    </row>
    <row r="183">
      <c r="E183" s="22" t="n"/>
      <c r="F183" s="9" t="n"/>
      <c r="I183" s="9" t="n"/>
      <c r="J183" s="23">
        <f>IF(A183="","",COUNTIFS(Comps!$A$2:$A$1000,A183,Comps!$C$2:$C$1000,"Sold",Comps!$H$2:$H$1000,"&lt;&gt;Loose"))</f>
        <v/>
      </c>
      <c r="K183" s="24">
        <f>IF(A183="","",IFERROR(AVERAGEIFS(Comps!$E$2:$E$1000,Comps!$A$2:$A$1000,A183,Comps!$C$2:$C$1000,"Sold",Comps!$H$2:$H$1000,"&lt;&gt;Loose"),""))</f>
        <v/>
      </c>
      <c r="L183" s="23">
        <f>IF(OR(A183="",J183=0),"",TEXT(MINIFS(Comps!$E$2:$E$1000,Comps!$A$2:$A$1000,A183,Comps!$C$2:$C$1000,"Sold",Comps!$H$2:$H$1000,"&lt;&gt;Loose"),"0")&amp;"-"&amp;TEXT(MAXIFS(Comps!$E$2:$E$1000,Comps!$A$2:$A$1000,A183,Comps!$C$2:$C$1000,"Sold",Comps!$H$2:$H$1000,"&lt;&gt;Loose"),"0"))</f>
        <v/>
      </c>
      <c r="M183" s="24">
        <f>IF(OR(F183="",H183=""),"",ROUND((F183+N(I183)+IF(N(I183)&gt;0,Settings!$B$14,0)+IFERROR(VLOOKUP(H183,Settings!$A$2:$C$10,3,FALSE),0)+Settings!$B$13)/(1-IFERROR(VLOOKUP(H183,Settings!$A$2:$C$10,2,FALSE),0)),2))</f>
        <v/>
      </c>
      <c r="N183" s="9" t="n"/>
      <c r="P183" s="22" t="n"/>
      <c r="Q183" s="22" t="n"/>
      <c r="R183" s="9" t="n"/>
      <c r="S183" s="9" t="n"/>
      <c r="T183" s="24">
        <f>IF(R183="","",ROUND(R183*IFERROR(VLOOKUP(H183,Settings!$A$2:$C$10,2,FALSE),0)+IFERROR(VLOOKUP(H183,Settings!$A$2:$C$10,3,FALSE),0),2))</f>
        <v/>
      </c>
      <c r="U183" s="24">
        <f>IF(R183="","",ROUND(R183-F183-N(S183)-IF(N(S183)&gt;0,Settings!$B$14,0)-T183,2))</f>
        <v/>
      </c>
      <c r="V183" s="23">
        <f>IF(OR(P183="",Q183=""),"",Q183-P183)</f>
        <v/>
      </c>
      <c r="W183" s="23">
        <f>IF(OR(P183="",O183&lt;&gt;"Listed"),"",TODAY()-P183)</f>
        <v/>
      </c>
    </row>
    <row r="184">
      <c r="E184" s="22" t="n"/>
      <c r="F184" s="9" t="n"/>
      <c r="I184" s="9" t="n"/>
      <c r="J184" s="23">
        <f>IF(A184="","",COUNTIFS(Comps!$A$2:$A$1000,A184,Comps!$C$2:$C$1000,"Sold",Comps!$H$2:$H$1000,"&lt;&gt;Loose"))</f>
        <v/>
      </c>
      <c r="K184" s="24">
        <f>IF(A184="","",IFERROR(AVERAGEIFS(Comps!$E$2:$E$1000,Comps!$A$2:$A$1000,A184,Comps!$C$2:$C$1000,"Sold",Comps!$H$2:$H$1000,"&lt;&gt;Loose"),""))</f>
        <v/>
      </c>
      <c r="L184" s="23">
        <f>IF(OR(A184="",J184=0),"",TEXT(MINIFS(Comps!$E$2:$E$1000,Comps!$A$2:$A$1000,A184,Comps!$C$2:$C$1000,"Sold",Comps!$H$2:$H$1000,"&lt;&gt;Loose"),"0")&amp;"-"&amp;TEXT(MAXIFS(Comps!$E$2:$E$1000,Comps!$A$2:$A$1000,A184,Comps!$C$2:$C$1000,"Sold",Comps!$H$2:$H$1000,"&lt;&gt;Loose"),"0"))</f>
        <v/>
      </c>
      <c r="M184" s="24">
        <f>IF(OR(F184="",H184=""),"",ROUND((F184+N(I184)+IF(N(I184)&gt;0,Settings!$B$14,0)+IFERROR(VLOOKUP(H184,Settings!$A$2:$C$10,3,FALSE),0)+Settings!$B$13)/(1-IFERROR(VLOOKUP(H184,Settings!$A$2:$C$10,2,FALSE),0)),2))</f>
        <v/>
      </c>
      <c r="N184" s="9" t="n"/>
      <c r="P184" s="22" t="n"/>
      <c r="Q184" s="22" t="n"/>
      <c r="R184" s="9" t="n"/>
      <c r="S184" s="9" t="n"/>
      <c r="T184" s="24">
        <f>IF(R184="","",ROUND(R184*IFERROR(VLOOKUP(H184,Settings!$A$2:$C$10,2,FALSE),0)+IFERROR(VLOOKUP(H184,Settings!$A$2:$C$10,3,FALSE),0),2))</f>
        <v/>
      </c>
      <c r="U184" s="24">
        <f>IF(R184="","",ROUND(R184-F184-N(S184)-IF(N(S184)&gt;0,Settings!$B$14,0)-T184,2))</f>
        <v/>
      </c>
      <c r="V184" s="23">
        <f>IF(OR(P184="",Q184=""),"",Q184-P184)</f>
        <v/>
      </c>
      <c r="W184" s="23">
        <f>IF(OR(P184="",O184&lt;&gt;"Listed"),"",TODAY()-P184)</f>
        <v/>
      </c>
    </row>
    <row r="185">
      <c r="E185" s="22" t="n"/>
      <c r="F185" s="9" t="n"/>
      <c r="I185" s="9" t="n"/>
      <c r="J185" s="23">
        <f>IF(A185="","",COUNTIFS(Comps!$A$2:$A$1000,A185,Comps!$C$2:$C$1000,"Sold",Comps!$H$2:$H$1000,"&lt;&gt;Loose"))</f>
        <v/>
      </c>
      <c r="K185" s="24">
        <f>IF(A185="","",IFERROR(AVERAGEIFS(Comps!$E$2:$E$1000,Comps!$A$2:$A$1000,A185,Comps!$C$2:$C$1000,"Sold",Comps!$H$2:$H$1000,"&lt;&gt;Loose"),""))</f>
        <v/>
      </c>
      <c r="L185" s="23">
        <f>IF(OR(A185="",J185=0),"",TEXT(MINIFS(Comps!$E$2:$E$1000,Comps!$A$2:$A$1000,A185,Comps!$C$2:$C$1000,"Sold",Comps!$H$2:$H$1000,"&lt;&gt;Loose"),"0")&amp;"-"&amp;TEXT(MAXIFS(Comps!$E$2:$E$1000,Comps!$A$2:$A$1000,A185,Comps!$C$2:$C$1000,"Sold",Comps!$H$2:$H$1000,"&lt;&gt;Loose"),"0"))</f>
        <v/>
      </c>
      <c r="M185" s="24">
        <f>IF(OR(F185="",H185=""),"",ROUND((F185+N(I185)+IF(N(I185)&gt;0,Settings!$B$14,0)+IFERROR(VLOOKUP(H185,Settings!$A$2:$C$10,3,FALSE),0)+Settings!$B$13)/(1-IFERROR(VLOOKUP(H185,Settings!$A$2:$C$10,2,FALSE),0)),2))</f>
        <v/>
      </c>
      <c r="N185" s="9" t="n"/>
      <c r="P185" s="22" t="n"/>
      <c r="Q185" s="22" t="n"/>
      <c r="R185" s="9" t="n"/>
      <c r="S185" s="9" t="n"/>
      <c r="T185" s="24">
        <f>IF(R185="","",ROUND(R185*IFERROR(VLOOKUP(H185,Settings!$A$2:$C$10,2,FALSE),0)+IFERROR(VLOOKUP(H185,Settings!$A$2:$C$10,3,FALSE),0),2))</f>
        <v/>
      </c>
      <c r="U185" s="24">
        <f>IF(R185="","",ROUND(R185-F185-N(S185)-IF(N(S185)&gt;0,Settings!$B$14,0)-T185,2))</f>
        <v/>
      </c>
      <c r="V185" s="23">
        <f>IF(OR(P185="",Q185=""),"",Q185-P185)</f>
        <v/>
      </c>
      <c r="W185" s="23">
        <f>IF(OR(P185="",O185&lt;&gt;"Listed"),"",TODAY()-P185)</f>
        <v/>
      </c>
    </row>
    <row r="186">
      <c r="E186" s="22" t="n"/>
      <c r="F186" s="9" t="n"/>
      <c r="I186" s="9" t="n"/>
      <c r="J186" s="23">
        <f>IF(A186="","",COUNTIFS(Comps!$A$2:$A$1000,A186,Comps!$C$2:$C$1000,"Sold",Comps!$H$2:$H$1000,"&lt;&gt;Loose"))</f>
        <v/>
      </c>
      <c r="K186" s="24">
        <f>IF(A186="","",IFERROR(AVERAGEIFS(Comps!$E$2:$E$1000,Comps!$A$2:$A$1000,A186,Comps!$C$2:$C$1000,"Sold",Comps!$H$2:$H$1000,"&lt;&gt;Loose"),""))</f>
        <v/>
      </c>
      <c r="L186" s="23">
        <f>IF(OR(A186="",J186=0),"",TEXT(MINIFS(Comps!$E$2:$E$1000,Comps!$A$2:$A$1000,A186,Comps!$C$2:$C$1000,"Sold",Comps!$H$2:$H$1000,"&lt;&gt;Loose"),"0")&amp;"-"&amp;TEXT(MAXIFS(Comps!$E$2:$E$1000,Comps!$A$2:$A$1000,A186,Comps!$C$2:$C$1000,"Sold",Comps!$H$2:$H$1000,"&lt;&gt;Loose"),"0"))</f>
        <v/>
      </c>
      <c r="M186" s="24">
        <f>IF(OR(F186="",H186=""),"",ROUND((F186+N(I186)+IF(N(I186)&gt;0,Settings!$B$14,0)+IFERROR(VLOOKUP(H186,Settings!$A$2:$C$10,3,FALSE),0)+Settings!$B$13)/(1-IFERROR(VLOOKUP(H186,Settings!$A$2:$C$10,2,FALSE),0)),2))</f>
        <v/>
      </c>
      <c r="N186" s="9" t="n"/>
      <c r="P186" s="22" t="n"/>
      <c r="Q186" s="22" t="n"/>
      <c r="R186" s="9" t="n"/>
      <c r="S186" s="9" t="n"/>
      <c r="T186" s="24">
        <f>IF(R186="","",ROUND(R186*IFERROR(VLOOKUP(H186,Settings!$A$2:$C$10,2,FALSE),0)+IFERROR(VLOOKUP(H186,Settings!$A$2:$C$10,3,FALSE),0),2))</f>
        <v/>
      </c>
      <c r="U186" s="24">
        <f>IF(R186="","",ROUND(R186-F186-N(S186)-IF(N(S186)&gt;0,Settings!$B$14,0)-T186,2))</f>
        <v/>
      </c>
      <c r="V186" s="23">
        <f>IF(OR(P186="",Q186=""),"",Q186-P186)</f>
        <v/>
      </c>
      <c r="W186" s="23">
        <f>IF(OR(P186="",O186&lt;&gt;"Listed"),"",TODAY()-P186)</f>
        <v/>
      </c>
    </row>
    <row r="187">
      <c r="E187" s="22" t="n"/>
      <c r="F187" s="9" t="n"/>
      <c r="I187" s="9" t="n"/>
      <c r="J187" s="23">
        <f>IF(A187="","",COUNTIFS(Comps!$A$2:$A$1000,A187,Comps!$C$2:$C$1000,"Sold",Comps!$H$2:$H$1000,"&lt;&gt;Loose"))</f>
        <v/>
      </c>
      <c r="K187" s="24">
        <f>IF(A187="","",IFERROR(AVERAGEIFS(Comps!$E$2:$E$1000,Comps!$A$2:$A$1000,A187,Comps!$C$2:$C$1000,"Sold",Comps!$H$2:$H$1000,"&lt;&gt;Loose"),""))</f>
        <v/>
      </c>
      <c r="L187" s="23">
        <f>IF(OR(A187="",J187=0),"",TEXT(MINIFS(Comps!$E$2:$E$1000,Comps!$A$2:$A$1000,A187,Comps!$C$2:$C$1000,"Sold",Comps!$H$2:$H$1000,"&lt;&gt;Loose"),"0")&amp;"-"&amp;TEXT(MAXIFS(Comps!$E$2:$E$1000,Comps!$A$2:$A$1000,A187,Comps!$C$2:$C$1000,"Sold",Comps!$H$2:$H$1000,"&lt;&gt;Loose"),"0"))</f>
        <v/>
      </c>
      <c r="M187" s="24">
        <f>IF(OR(F187="",H187=""),"",ROUND((F187+N(I187)+IF(N(I187)&gt;0,Settings!$B$14,0)+IFERROR(VLOOKUP(H187,Settings!$A$2:$C$10,3,FALSE),0)+Settings!$B$13)/(1-IFERROR(VLOOKUP(H187,Settings!$A$2:$C$10,2,FALSE),0)),2))</f>
        <v/>
      </c>
      <c r="N187" s="9" t="n"/>
      <c r="P187" s="22" t="n"/>
      <c r="Q187" s="22" t="n"/>
      <c r="R187" s="9" t="n"/>
      <c r="S187" s="9" t="n"/>
      <c r="T187" s="24">
        <f>IF(R187="","",ROUND(R187*IFERROR(VLOOKUP(H187,Settings!$A$2:$C$10,2,FALSE),0)+IFERROR(VLOOKUP(H187,Settings!$A$2:$C$10,3,FALSE),0),2))</f>
        <v/>
      </c>
      <c r="U187" s="24">
        <f>IF(R187="","",ROUND(R187-F187-N(S187)-IF(N(S187)&gt;0,Settings!$B$14,0)-T187,2))</f>
        <v/>
      </c>
      <c r="V187" s="23">
        <f>IF(OR(P187="",Q187=""),"",Q187-P187)</f>
        <v/>
      </c>
      <c r="W187" s="23">
        <f>IF(OR(P187="",O187&lt;&gt;"Listed"),"",TODAY()-P187)</f>
        <v/>
      </c>
    </row>
    <row r="188">
      <c r="E188" s="22" t="n"/>
      <c r="F188" s="9" t="n"/>
      <c r="I188" s="9" t="n"/>
      <c r="J188" s="23">
        <f>IF(A188="","",COUNTIFS(Comps!$A$2:$A$1000,A188,Comps!$C$2:$C$1000,"Sold",Comps!$H$2:$H$1000,"&lt;&gt;Loose"))</f>
        <v/>
      </c>
      <c r="K188" s="24">
        <f>IF(A188="","",IFERROR(AVERAGEIFS(Comps!$E$2:$E$1000,Comps!$A$2:$A$1000,A188,Comps!$C$2:$C$1000,"Sold",Comps!$H$2:$H$1000,"&lt;&gt;Loose"),""))</f>
        <v/>
      </c>
      <c r="L188" s="23">
        <f>IF(OR(A188="",J188=0),"",TEXT(MINIFS(Comps!$E$2:$E$1000,Comps!$A$2:$A$1000,A188,Comps!$C$2:$C$1000,"Sold",Comps!$H$2:$H$1000,"&lt;&gt;Loose"),"0")&amp;"-"&amp;TEXT(MAXIFS(Comps!$E$2:$E$1000,Comps!$A$2:$A$1000,A188,Comps!$C$2:$C$1000,"Sold",Comps!$H$2:$H$1000,"&lt;&gt;Loose"),"0"))</f>
        <v/>
      </c>
      <c r="M188" s="24">
        <f>IF(OR(F188="",H188=""),"",ROUND((F188+N(I188)+IF(N(I188)&gt;0,Settings!$B$14,0)+IFERROR(VLOOKUP(H188,Settings!$A$2:$C$10,3,FALSE),0)+Settings!$B$13)/(1-IFERROR(VLOOKUP(H188,Settings!$A$2:$C$10,2,FALSE),0)),2))</f>
        <v/>
      </c>
      <c r="N188" s="9" t="n"/>
      <c r="P188" s="22" t="n"/>
      <c r="Q188" s="22" t="n"/>
      <c r="R188" s="9" t="n"/>
      <c r="S188" s="9" t="n"/>
      <c r="T188" s="24">
        <f>IF(R188="","",ROUND(R188*IFERROR(VLOOKUP(H188,Settings!$A$2:$C$10,2,FALSE),0)+IFERROR(VLOOKUP(H188,Settings!$A$2:$C$10,3,FALSE),0),2))</f>
        <v/>
      </c>
      <c r="U188" s="24">
        <f>IF(R188="","",ROUND(R188-F188-N(S188)-IF(N(S188)&gt;0,Settings!$B$14,0)-T188,2))</f>
        <v/>
      </c>
      <c r="V188" s="23">
        <f>IF(OR(P188="",Q188=""),"",Q188-P188)</f>
        <v/>
      </c>
      <c r="W188" s="23">
        <f>IF(OR(P188="",O188&lt;&gt;"Listed"),"",TODAY()-P188)</f>
        <v/>
      </c>
    </row>
    <row r="189">
      <c r="E189" s="22" t="n"/>
      <c r="F189" s="9" t="n"/>
      <c r="I189" s="9" t="n"/>
      <c r="J189" s="23">
        <f>IF(A189="","",COUNTIFS(Comps!$A$2:$A$1000,A189,Comps!$C$2:$C$1000,"Sold",Comps!$H$2:$H$1000,"&lt;&gt;Loose"))</f>
        <v/>
      </c>
      <c r="K189" s="24">
        <f>IF(A189="","",IFERROR(AVERAGEIFS(Comps!$E$2:$E$1000,Comps!$A$2:$A$1000,A189,Comps!$C$2:$C$1000,"Sold",Comps!$H$2:$H$1000,"&lt;&gt;Loose"),""))</f>
        <v/>
      </c>
      <c r="L189" s="23">
        <f>IF(OR(A189="",J189=0),"",TEXT(MINIFS(Comps!$E$2:$E$1000,Comps!$A$2:$A$1000,A189,Comps!$C$2:$C$1000,"Sold",Comps!$H$2:$H$1000,"&lt;&gt;Loose"),"0")&amp;"-"&amp;TEXT(MAXIFS(Comps!$E$2:$E$1000,Comps!$A$2:$A$1000,A189,Comps!$C$2:$C$1000,"Sold",Comps!$H$2:$H$1000,"&lt;&gt;Loose"),"0"))</f>
        <v/>
      </c>
      <c r="M189" s="24">
        <f>IF(OR(F189="",H189=""),"",ROUND((F189+N(I189)+IF(N(I189)&gt;0,Settings!$B$14,0)+IFERROR(VLOOKUP(H189,Settings!$A$2:$C$10,3,FALSE),0)+Settings!$B$13)/(1-IFERROR(VLOOKUP(H189,Settings!$A$2:$C$10,2,FALSE),0)),2))</f>
        <v/>
      </c>
      <c r="N189" s="9" t="n"/>
      <c r="P189" s="22" t="n"/>
      <c r="Q189" s="22" t="n"/>
      <c r="R189" s="9" t="n"/>
      <c r="S189" s="9" t="n"/>
      <c r="T189" s="24">
        <f>IF(R189="","",ROUND(R189*IFERROR(VLOOKUP(H189,Settings!$A$2:$C$10,2,FALSE),0)+IFERROR(VLOOKUP(H189,Settings!$A$2:$C$10,3,FALSE),0),2))</f>
        <v/>
      </c>
      <c r="U189" s="24">
        <f>IF(R189="","",ROUND(R189-F189-N(S189)-IF(N(S189)&gt;0,Settings!$B$14,0)-T189,2))</f>
        <v/>
      </c>
      <c r="V189" s="23">
        <f>IF(OR(P189="",Q189=""),"",Q189-P189)</f>
        <v/>
      </c>
      <c r="W189" s="23">
        <f>IF(OR(P189="",O189&lt;&gt;"Listed"),"",TODAY()-P189)</f>
        <v/>
      </c>
    </row>
    <row r="190">
      <c r="E190" s="22" t="n"/>
      <c r="F190" s="9" t="n"/>
      <c r="I190" s="9" t="n"/>
      <c r="J190" s="23">
        <f>IF(A190="","",COUNTIFS(Comps!$A$2:$A$1000,A190,Comps!$C$2:$C$1000,"Sold",Comps!$H$2:$H$1000,"&lt;&gt;Loose"))</f>
        <v/>
      </c>
      <c r="K190" s="24">
        <f>IF(A190="","",IFERROR(AVERAGEIFS(Comps!$E$2:$E$1000,Comps!$A$2:$A$1000,A190,Comps!$C$2:$C$1000,"Sold",Comps!$H$2:$H$1000,"&lt;&gt;Loose"),""))</f>
        <v/>
      </c>
      <c r="L190" s="23">
        <f>IF(OR(A190="",J190=0),"",TEXT(MINIFS(Comps!$E$2:$E$1000,Comps!$A$2:$A$1000,A190,Comps!$C$2:$C$1000,"Sold",Comps!$H$2:$H$1000,"&lt;&gt;Loose"),"0")&amp;"-"&amp;TEXT(MAXIFS(Comps!$E$2:$E$1000,Comps!$A$2:$A$1000,A190,Comps!$C$2:$C$1000,"Sold",Comps!$H$2:$H$1000,"&lt;&gt;Loose"),"0"))</f>
        <v/>
      </c>
      <c r="M190" s="24">
        <f>IF(OR(F190="",H190=""),"",ROUND((F190+N(I190)+IF(N(I190)&gt;0,Settings!$B$14,0)+IFERROR(VLOOKUP(H190,Settings!$A$2:$C$10,3,FALSE),0)+Settings!$B$13)/(1-IFERROR(VLOOKUP(H190,Settings!$A$2:$C$10,2,FALSE),0)),2))</f>
        <v/>
      </c>
      <c r="N190" s="9" t="n"/>
      <c r="P190" s="22" t="n"/>
      <c r="Q190" s="22" t="n"/>
      <c r="R190" s="9" t="n"/>
      <c r="S190" s="9" t="n"/>
      <c r="T190" s="24">
        <f>IF(R190="","",ROUND(R190*IFERROR(VLOOKUP(H190,Settings!$A$2:$C$10,2,FALSE),0)+IFERROR(VLOOKUP(H190,Settings!$A$2:$C$10,3,FALSE),0),2))</f>
        <v/>
      </c>
      <c r="U190" s="24">
        <f>IF(R190="","",ROUND(R190-F190-N(S190)-IF(N(S190)&gt;0,Settings!$B$14,0)-T190,2))</f>
        <v/>
      </c>
      <c r="V190" s="23">
        <f>IF(OR(P190="",Q190=""),"",Q190-P190)</f>
        <v/>
      </c>
      <c r="W190" s="23">
        <f>IF(OR(P190="",O190&lt;&gt;"Listed"),"",TODAY()-P190)</f>
        <v/>
      </c>
    </row>
    <row r="191">
      <c r="E191" s="22" t="n"/>
      <c r="F191" s="9" t="n"/>
      <c r="I191" s="9" t="n"/>
      <c r="J191" s="23">
        <f>IF(A191="","",COUNTIFS(Comps!$A$2:$A$1000,A191,Comps!$C$2:$C$1000,"Sold",Comps!$H$2:$H$1000,"&lt;&gt;Loose"))</f>
        <v/>
      </c>
      <c r="K191" s="24">
        <f>IF(A191="","",IFERROR(AVERAGEIFS(Comps!$E$2:$E$1000,Comps!$A$2:$A$1000,A191,Comps!$C$2:$C$1000,"Sold",Comps!$H$2:$H$1000,"&lt;&gt;Loose"),""))</f>
        <v/>
      </c>
      <c r="L191" s="23">
        <f>IF(OR(A191="",J191=0),"",TEXT(MINIFS(Comps!$E$2:$E$1000,Comps!$A$2:$A$1000,A191,Comps!$C$2:$C$1000,"Sold",Comps!$H$2:$H$1000,"&lt;&gt;Loose"),"0")&amp;"-"&amp;TEXT(MAXIFS(Comps!$E$2:$E$1000,Comps!$A$2:$A$1000,A191,Comps!$C$2:$C$1000,"Sold",Comps!$H$2:$H$1000,"&lt;&gt;Loose"),"0"))</f>
        <v/>
      </c>
      <c r="M191" s="24">
        <f>IF(OR(F191="",H191=""),"",ROUND((F191+N(I191)+IF(N(I191)&gt;0,Settings!$B$14,0)+IFERROR(VLOOKUP(H191,Settings!$A$2:$C$10,3,FALSE),0)+Settings!$B$13)/(1-IFERROR(VLOOKUP(H191,Settings!$A$2:$C$10,2,FALSE),0)),2))</f>
        <v/>
      </c>
      <c r="N191" s="9" t="n"/>
      <c r="P191" s="22" t="n"/>
      <c r="Q191" s="22" t="n"/>
      <c r="R191" s="9" t="n"/>
      <c r="S191" s="9" t="n"/>
      <c r="T191" s="24">
        <f>IF(R191="","",ROUND(R191*IFERROR(VLOOKUP(H191,Settings!$A$2:$C$10,2,FALSE),0)+IFERROR(VLOOKUP(H191,Settings!$A$2:$C$10,3,FALSE),0),2))</f>
        <v/>
      </c>
      <c r="U191" s="24">
        <f>IF(R191="","",ROUND(R191-F191-N(S191)-IF(N(S191)&gt;0,Settings!$B$14,0)-T191,2))</f>
        <v/>
      </c>
      <c r="V191" s="23">
        <f>IF(OR(P191="",Q191=""),"",Q191-P191)</f>
        <v/>
      </c>
      <c r="W191" s="23">
        <f>IF(OR(P191="",O191&lt;&gt;"Listed"),"",TODAY()-P191)</f>
        <v/>
      </c>
    </row>
    <row r="192">
      <c r="E192" s="22" t="n"/>
      <c r="F192" s="9" t="n"/>
      <c r="I192" s="9" t="n"/>
      <c r="J192" s="23">
        <f>IF(A192="","",COUNTIFS(Comps!$A$2:$A$1000,A192,Comps!$C$2:$C$1000,"Sold",Comps!$H$2:$H$1000,"&lt;&gt;Loose"))</f>
        <v/>
      </c>
      <c r="K192" s="24">
        <f>IF(A192="","",IFERROR(AVERAGEIFS(Comps!$E$2:$E$1000,Comps!$A$2:$A$1000,A192,Comps!$C$2:$C$1000,"Sold",Comps!$H$2:$H$1000,"&lt;&gt;Loose"),""))</f>
        <v/>
      </c>
      <c r="L192" s="23">
        <f>IF(OR(A192="",J192=0),"",TEXT(MINIFS(Comps!$E$2:$E$1000,Comps!$A$2:$A$1000,A192,Comps!$C$2:$C$1000,"Sold",Comps!$H$2:$H$1000,"&lt;&gt;Loose"),"0")&amp;"-"&amp;TEXT(MAXIFS(Comps!$E$2:$E$1000,Comps!$A$2:$A$1000,A192,Comps!$C$2:$C$1000,"Sold",Comps!$H$2:$H$1000,"&lt;&gt;Loose"),"0"))</f>
        <v/>
      </c>
      <c r="M192" s="24">
        <f>IF(OR(F192="",H192=""),"",ROUND((F192+N(I192)+IF(N(I192)&gt;0,Settings!$B$14,0)+IFERROR(VLOOKUP(H192,Settings!$A$2:$C$10,3,FALSE),0)+Settings!$B$13)/(1-IFERROR(VLOOKUP(H192,Settings!$A$2:$C$10,2,FALSE),0)),2))</f>
        <v/>
      </c>
      <c r="N192" s="9" t="n"/>
      <c r="P192" s="22" t="n"/>
      <c r="Q192" s="22" t="n"/>
      <c r="R192" s="9" t="n"/>
      <c r="S192" s="9" t="n"/>
      <c r="T192" s="24">
        <f>IF(R192="","",ROUND(R192*IFERROR(VLOOKUP(H192,Settings!$A$2:$C$10,2,FALSE),0)+IFERROR(VLOOKUP(H192,Settings!$A$2:$C$10,3,FALSE),0),2))</f>
        <v/>
      </c>
      <c r="U192" s="24">
        <f>IF(R192="","",ROUND(R192-F192-N(S192)-IF(N(S192)&gt;0,Settings!$B$14,0)-T192,2))</f>
        <v/>
      </c>
      <c r="V192" s="23">
        <f>IF(OR(P192="",Q192=""),"",Q192-P192)</f>
        <v/>
      </c>
      <c r="W192" s="23">
        <f>IF(OR(P192="",O192&lt;&gt;"Listed"),"",TODAY()-P192)</f>
        <v/>
      </c>
    </row>
    <row r="193">
      <c r="E193" s="22" t="n"/>
      <c r="F193" s="9" t="n"/>
      <c r="I193" s="9" t="n"/>
      <c r="J193" s="23">
        <f>IF(A193="","",COUNTIFS(Comps!$A$2:$A$1000,A193,Comps!$C$2:$C$1000,"Sold",Comps!$H$2:$H$1000,"&lt;&gt;Loose"))</f>
        <v/>
      </c>
      <c r="K193" s="24">
        <f>IF(A193="","",IFERROR(AVERAGEIFS(Comps!$E$2:$E$1000,Comps!$A$2:$A$1000,A193,Comps!$C$2:$C$1000,"Sold",Comps!$H$2:$H$1000,"&lt;&gt;Loose"),""))</f>
        <v/>
      </c>
      <c r="L193" s="23">
        <f>IF(OR(A193="",J193=0),"",TEXT(MINIFS(Comps!$E$2:$E$1000,Comps!$A$2:$A$1000,A193,Comps!$C$2:$C$1000,"Sold",Comps!$H$2:$H$1000,"&lt;&gt;Loose"),"0")&amp;"-"&amp;TEXT(MAXIFS(Comps!$E$2:$E$1000,Comps!$A$2:$A$1000,A193,Comps!$C$2:$C$1000,"Sold",Comps!$H$2:$H$1000,"&lt;&gt;Loose"),"0"))</f>
        <v/>
      </c>
      <c r="M193" s="24">
        <f>IF(OR(F193="",H193=""),"",ROUND((F193+N(I193)+IF(N(I193)&gt;0,Settings!$B$14,0)+IFERROR(VLOOKUP(H193,Settings!$A$2:$C$10,3,FALSE),0)+Settings!$B$13)/(1-IFERROR(VLOOKUP(H193,Settings!$A$2:$C$10,2,FALSE),0)),2))</f>
        <v/>
      </c>
      <c r="N193" s="9" t="n"/>
      <c r="P193" s="22" t="n"/>
      <c r="Q193" s="22" t="n"/>
      <c r="R193" s="9" t="n"/>
      <c r="S193" s="9" t="n"/>
      <c r="T193" s="24">
        <f>IF(R193="","",ROUND(R193*IFERROR(VLOOKUP(H193,Settings!$A$2:$C$10,2,FALSE),0)+IFERROR(VLOOKUP(H193,Settings!$A$2:$C$10,3,FALSE),0),2))</f>
        <v/>
      </c>
      <c r="U193" s="24">
        <f>IF(R193="","",ROUND(R193-F193-N(S193)-IF(N(S193)&gt;0,Settings!$B$14,0)-T193,2))</f>
        <v/>
      </c>
      <c r="V193" s="23">
        <f>IF(OR(P193="",Q193=""),"",Q193-P193)</f>
        <v/>
      </c>
      <c r="W193" s="23">
        <f>IF(OR(P193="",O193&lt;&gt;"Listed"),"",TODAY()-P193)</f>
        <v/>
      </c>
    </row>
    <row r="194">
      <c r="E194" s="22" t="n"/>
      <c r="F194" s="9" t="n"/>
      <c r="I194" s="9" t="n"/>
      <c r="J194" s="23">
        <f>IF(A194="","",COUNTIFS(Comps!$A$2:$A$1000,A194,Comps!$C$2:$C$1000,"Sold",Comps!$H$2:$H$1000,"&lt;&gt;Loose"))</f>
        <v/>
      </c>
      <c r="K194" s="24">
        <f>IF(A194="","",IFERROR(AVERAGEIFS(Comps!$E$2:$E$1000,Comps!$A$2:$A$1000,A194,Comps!$C$2:$C$1000,"Sold",Comps!$H$2:$H$1000,"&lt;&gt;Loose"),""))</f>
        <v/>
      </c>
      <c r="L194" s="23">
        <f>IF(OR(A194="",J194=0),"",TEXT(MINIFS(Comps!$E$2:$E$1000,Comps!$A$2:$A$1000,A194,Comps!$C$2:$C$1000,"Sold",Comps!$H$2:$H$1000,"&lt;&gt;Loose"),"0")&amp;"-"&amp;TEXT(MAXIFS(Comps!$E$2:$E$1000,Comps!$A$2:$A$1000,A194,Comps!$C$2:$C$1000,"Sold",Comps!$H$2:$H$1000,"&lt;&gt;Loose"),"0"))</f>
        <v/>
      </c>
      <c r="M194" s="24">
        <f>IF(OR(F194="",H194=""),"",ROUND((F194+N(I194)+IF(N(I194)&gt;0,Settings!$B$14,0)+IFERROR(VLOOKUP(H194,Settings!$A$2:$C$10,3,FALSE),0)+Settings!$B$13)/(1-IFERROR(VLOOKUP(H194,Settings!$A$2:$C$10,2,FALSE),0)),2))</f>
        <v/>
      </c>
      <c r="N194" s="9" t="n"/>
      <c r="P194" s="22" t="n"/>
      <c r="Q194" s="22" t="n"/>
      <c r="R194" s="9" t="n"/>
      <c r="S194" s="9" t="n"/>
      <c r="T194" s="24">
        <f>IF(R194="","",ROUND(R194*IFERROR(VLOOKUP(H194,Settings!$A$2:$C$10,2,FALSE),0)+IFERROR(VLOOKUP(H194,Settings!$A$2:$C$10,3,FALSE),0),2))</f>
        <v/>
      </c>
      <c r="U194" s="24">
        <f>IF(R194="","",ROUND(R194-F194-N(S194)-IF(N(S194)&gt;0,Settings!$B$14,0)-T194,2))</f>
        <v/>
      </c>
      <c r="V194" s="23">
        <f>IF(OR(P194="",Q194=""),"",Q194-P194)</f>
        <v/>
      </c>
      <c r="W194" s="23">
        <f>IF(OR(P194="",O194&lt;&gt;"Listed"),"",TODAY()-P194)</f>
        <v/>
      </c>
    </row>
    <row r="195">
      <c r="E195" s="22" t="n"/>
      <c r="F195" s="9" t="n"/>
      <c r="I195" s="9" t="n"/>
      <c r="J195" s="23">
        <f>IF(A195="","",COUNTIFS(Comps!$A$2:$A$1000,A195,Comps!$C$2:$C$1000,"Sold",Comps!$H$2:$H$1000,"&lt;&gt;Loose"))</f>
        <v/>
      </c>
      <c r="K195" s="24">
        <f>IF(A195="","",IFERROR(AVERAGEIFS(Comps!$E$2:$E$1000,Comps!$A$2:$A$1000,A195,Comps!$C$2:$C$1000,"Sold",Comps!$H$2:$H$1000,"&lt;&gt;Loose"),""))</f>
        <v/>
      </c>
      <c r="L195" s="23">
        <f>IF(OR(A195="",J195=0),"",TEXT(MINIFS(Comps!$E$2:$E$1000,Comps!$A$2:$A$1000,A195,Comps!$C$2:$C$1000,"Sold",Comps!$H$2:$H$1000,"&lt;&gt;Loose"),"0")&amp;"-"&amp;TEXT(MAXIFS(Comps!$E$2:$E$1000,Comps!$A$2:$A$1000,A195,Comps!$C$2:$C$1000,"Sold",Comps!$H$2:$H$1000,"&lt;&gt;Loose"),"0"))</f>
        <v/>
      </c>
      <c r="M195" s="24">
        <f>IF(OR(F195="",H195=""),"",ROUND((F195+N(I195)+IF(N(I195)&gt;0,Settings!$B$14,0)+IFERROR(VLOOKUP(H195,Settings!$A$2:$C$10,3,FALSE),0)+Settings!$B$13)/(1-IFERROR(VLOOKUP(H195,Settings!$A$2:$C$10,2,FALSE),0)),2))</f>
        <v/>
      </c>
      <c r="N195" s="9" t="n"/>
      <c r="P195" s="22" t="n"/>
      <c r="Q195" s="22" t="n"/>
      <c r="R195" s="9" t="n"/>
      <c r="S195" s="9" t="n"/>
      <c r="T195" s="24">
        <f>IF(R195="","",ROUND(R195*IFERROR(VLOOKUP(H195,Settings!$A$2:$C$10,2,FALSE),0)+IFERROR(VLOOKUP(H195,Settings!$A$2:$C$10,3,FALSE),0),2))</f>
        <v/>
      </c>
      <c r="U195" s="24">
        <f>IF(R195="","",ROUND(R195-F195-N(S195)-IF(N(S195)&gt;0,Settings!$B$14,0)-T195,2))</f>
        <v/>
      </c>
      <c r="V195" s="23">
        <f>IF(OR(P195="",Q195=""),"",Q195-P195)</f>
        <v/>
      </c>
      <c r="W195" s="23">
        <f>IF(OR(P195="",O195&lt;&gt;"Listed"),"",TODAY()-P195)</f>
        <v/>
      </c>
    </row>
    <row r="196">
      <c r="E196" s="22" t="n"/>
      <c r="F196" s="9" t="n"/>
      <c r="I196" s="9" t="n"/>
      <c r="J196" s="23">
        <f>IF(A196="","",COUNTIFS(Comps!$A$2:$A$1000,A196,Comps!$C$2:$C$1000,"Sold",Comps!$H$2:$H$1000,"&lt;&gt;Loose"))</f>
        <v/>
      </c>
      <c r="K196" s="24">
        <f>IF(A196="","",IFERROR(AVERAGEIFS(Comps!$E$2:$E$1000,Comps!$A$2:$A$1000,A196,Comps!$C$2:$C$1000,"Sold",Comps!$H$2:$H$1000,"&lt;&gt;Loose"),""))</f>
        <v/>
      </c>
      <c r="L196" s="23">
        <f>IF(OR(A196="",J196=0),"",TEXT(MINIFS(Comps!$E$2:$E$1000,Comps!$A$2:$A$1000,A196,Comps!$C$2:$C$1000,"Sold",Comps!$H$2:$H$1000,"&lt;&gt;Loose"),"0")&amp;"-"&amp;TEXT(MAXIFS(Comps!$E$2:$E$1000,Comps!$A$2:$A$1000,A196,Comps!$C$2:$C$1000,"Sold",Comps!$H$2:$H$1000,"&lt;&gt;Loose"),"0"))</f>
        <v/>
      </c>
      <c r="M196" s="24">
        <f>IF(OR(F196="",H196=""),"",ROUND((F196+N(I196)+IF(N(I196)&gt;0,Settings!$B$14,0)+IFERROR(VLOOKUP(H196,Settings!$A$2:$C$10,3,FALSE),0)+Settings!$B$13)/(1-IFERROR(VLOOKUP(H196,Settings!$A$2:$C$10,2,FALSE),0)),2))</f>
        <v/>
      </c>
      <c r="N196" s="9" t="n"/>
      <c r="P196" s="22" t="n"/>
      <c r="Q196" s="22" t="n"/>
      <c r="R196" s="9" t="n"/>
      <c r="S196" s="9" t="n"/>
      <c r="T196" s="24">
        <f>IF(R196="","",ROUND(R196*IFERROR(VLOOKUP(H196,Settings!$A$2:$C$10,2,FALSE),0)+IFERROR(VLOOKUP(H196,Settings!$A$2:$C$10,3,FALSE),0),2))</f>
        <v/>
      </c>
      <c r="U196" s="24">
        <f>IF(R196="","",ROUND(R196-F196-N(S196)-IF(N(S196)&gt;0,Settings!$B$14,0)-T196,2))</f>
        <v/>
      </c>
      <c r="V196" s="23">
        <f>IF(OR(P196="",Q196=""),"",Q196-P196)</f>
        <v/>
      </c>
      <c r="W196" s="23">
        <f>IF(OR(P196="",O196&lt;&gt;"Listed"),"",TODAY()-P196)</f>
        <v/>
      </c>
    </row>
    <row r="197">
      <c r="E197" s="22" t="n"/>
      <c r="F197" s="9" t="n"/>
      <c r="I197" s="9" t="n"/>
      <c r="J197" s="23">
        <f>IF(A197="","",COUNTIFS(Comps!$A$2:$A$1000,A197,Comps!$C$2:$C$1000,"Sold",Comps!$H$2:$H$1000,"&lt;&gt;Loose"))</f>
        <v/>
      </c>
      <c r="K197" s="24">
        <f>IF(A197="","",IFERROR(AVERAGEIFS(Comps!$E$2:$E$1000,Comps!$A$2:$A$1000,A197,Comps!$C$2:$C$1000,"Sold",Comps!$H$2:$H$1000,"&lt;&gt;Loose"),""))</f>
        <v/>
      </c>
      <c r="L197" s="23">
        <f>IF(OR(A197="",J197=0),"",TEXT(MINIFS(Comps!$E$2:$E$1000,Comps!$A$2:$A$1000,A197,Comps!$C$2:$C$1000,"Sold",Comps!$H$2:$H$1000,"&lt;&gt;Loose"),"0")&amp;"-"&amp;TEXT(MAXIFS(Comps!$E$2:$E$1000,Comps!$A$2:$A$1000,A197,Comps!$C$2:$C$1000,"Sold",Comps!$H$2:$H$1000,"&lt;&gt;Loose"),"0"))</f>
        <v/>
      </c>
      <c r="M197" s="24">
        <f>IF(OR(F197="",H197=""),"",ROUND((F197+N(I197)+IF(N(I197)&gt;0,Settings!$B$14,0)+IFERROR(VLOOKUP(H197,Settings!$A$2:$C$10,3,FALSE),0)+Settings!$B$13)/(1-IFERROR(VLOOKUP(H197,Settings!$A$2:$C$10,2,FALSE),0)),2))</f>
        <v/>
      </c>
      <c r="N197" s="9" t="n"/>
      <c r="P197" s="22" t="n"/>
      <c r="Q197" s="22" t="n"/>
      <c r="R197" s="9" t="n"/>
      <c r="S197" s="9" t="n"/>
      <c r="T197" s="24">
        <f>IF(R197="","",ROUND(R197*IFERROR(VLOOKUP(H197,Settings!$A$2:$C$10,2,FALSE),0)+IFERROR(VLOOKUP(H197,Settings!$A$2:$C$10,3,FALSE),0),2))</f>
        <v/>
      </c>
      <c r="U197" s="24">
        <f>IF(R197="","",ROUND(R197-F197-N(S197)-IF(N(S197)&gt;0,Settings!$B$14,0)-T197,2))</f>
        <v/>
      </c>
      <c r="V197" s="23">
        <f>IF(OR(P197="",Q197=""),"",Q197-P197)</f>
        <v/>
      </c>
      <c r="W197" s="23">
        <f>IF(OR(P197="",O197&lt;&gt;"Listed"),"",TODAY()-P197)</f>
        <v/>
      </c>
    </row>
    <row r="198">
      <c r="E198" s="22" t="n"/>
      <c r="F198" s="9" t="n"/>
      <c r="I198" s="9" t="n"/>
      <c r="J198" s="23">
        <f>IF(A198="","",COUNTIFS(Comps!$A$2:$A$1000,A198,Comps!$C$2:$C$1000,"Sold",Comps!$H$2:$H$1000,"&lt;&gt;Loose"))</f>
        <v/>
      </c>
      <c r="K198" s="24">
        <f>IF(A198="","",IFERROR(AVERAGEIFS(Comps!$E$2:$E$1000,Comps!$A$2:$A$1000,A198,Comps!$C$2:$C$1000,"Sold",Comps!$H$2:$H$1000,"&lt;&gt;Loose"),""))</f>
        <v/>
      </c>
      <c r="L198" s="23">
        <f>IF(OR(A198="",J198=0),"",TEXT(MINIFS(Comps!$E$2:$E$1000,Comps!$A$2:$A$1000,A198,Comps!$C$2:$C$1000,"Sold",Comps!$H$2:$H$1000,"&lt;&gt;Loose"),"0")&amp;"-"&amp;TEXT(MAXIFS(Comps!$E$2:$E$1000,Comps!$A$2:$A$1000,A198,Comps!$C$2:$C$1000,"Sold",Comps!$H$2:$H$1000,"&lt;&gt;Loose"),"0"))</f>
        <v/>
      </c>
      <c r="M198" s="24">
        <f>IF(OR(F198="",H198=""),"",ROUND((F198+N(I198)+IF(N(I198)&gt;0,Settings!$B$14,0)+IFERROR(VLOOKUP(H198,Settings!$A$2:$C$10,3,FALSE),0)+Settings!$B$13)/(1-IFERROR(VLOOKUP(H198,Settings!$A$2:$C$10,2,FALSE),0)),2))</f>
        <v/>
      </c>
      <c r="N198" s="9" t="n"/>
      <c r="P198" s="22" t="n"/>
      <c r="Q198" s="22" t="n"/>
      <c r="R198" s="9" t="n"/>
      <c r="S198" s="9" t="n"/>
      <c r="T198" s="24">
        <f>IF(R198="","",ROUND(R198*IFERROR(VLOOKUP(H198,Settings!$A$2:$C$10,2,FALSE),0)+IFERROR(VLOOKUP(H198,Settings!$A$2:$C$10,3,FALSE),0),2))</f>
        <v/>
      </c>
      <c r="U198" s="24">
        <f>IF(R198="","",ROUND(R198-F198-N(S198)-IF(N(S198)&gt;0,Settings!$B$14,0)-T198,2))</f>
        <v/>
      </c>
      <c r="V198" s="23">
        <f>IF(OR(P198="",Q198=""),"",Q198-P198)</f>
        <v/>
      </c>
      <c r="W198" s="23">
        <f>IF(OR(P198="",O198&lt;&gt;"Listed"),"",TODAY()-P198)</f>
        <v/>
      </c>
    </row>
    <row r="199">
      <c r="E199" s="22" t="n"/>
      <c r="F199" s="9" t="n"/>
      <c r="I199" s="9" t="n"/>
      <c r="J199" s="23">
        <f>IF(A199="","",COUNTIFS(Comps!$A$2:$A$1000,A199,Comps!$C$2:$C$1000,"Sold",Comps!$H$2:$H$1000,"&lt;&gt;Loose"))</f>
        <v/>
      </c>
      <c r="K199" s="24">
        <f>IF(A199="","",IFERROR(AVERAGEIFS(Comps!$E$2:$E$1000,Comps!$A$2:$A$1000,A199,Comps!$C$2:$C$1000,"Sold",Comps!$H$2:$H$1000,"&lt;&gt;Loose"),""))</f>
        <v/>
      </c>
      <c r="L199" s="23">
        <f>IF(OR(A199="",J199=0),"",TEXT(MINIFS(Comps!$E$2:$E$1000,Comps!$A$2:$A$1000,A199,Comps!$C$2:$C$1000,"Sold",Comps!$H$2:$H$1000,"&lt;&gt;Loose"),"0")&amp;"-"&amp;TEXT(MAXIFS(Comps!$E$2:$E$1000,Comps!$A$2:$A$1000,A199,Comps!$C$2:$C$1000,"Sold",Comps!$H$2:$H$1000,"&lt;&gt;Loose"),"0"))</f>
        <v/>
      </c>
      <c r="M199" s="24">
        <f>IF(OR(F199="",H199=""),"",ROUND((F199+N(I199)+IF(N(I199)&gt;0,Settings!$B$14,0)+IFERROR(VLOOKUP(H199,Settings!$A$2:$C$10,3,FALSE),0)+Settings!$B$13)/(1-IFERROR(VLOOKUP(H199,Settings!$A$2:$C$10,2,FALSE),0)),2))</f>
        <v/>
      </c>
      <c r="N199" s="9" t="n"/>
      <c r="P199" s="22" t="n"/>
      <c r="Q199" s="22" t="n"/>
      <c r="R199" s="9" t="n"/>
      <c r="S199" s="9" t="n"/>
      <c r="T199" s="24">
        <f>IF(R199="","",ROUND(R199*IFERROR(VLOOKUP(H199,Settings!$A$2:$C$10,2,FALSE),0)+IFERROR(VLOOKUP(H199,Settings!$A$2:$C$10,3,FALSE),0),2))</f>
        <v/>
      </c>
      <c r="U199" s="24">
        <f>IF(R199="","",ROUND(R199-F199-N(S199)-IF(N(S199)&gt;0,Settings!$B$14,0)-T199,2))</f>
        <v/>
      </c>
      <c r="V199" s="23">
        <f>IF(OR(P199="",Q199=""),"",Q199-P199)</f>
        <v/>
      </c>
      <c r="W199" s="23">
        <f>IF(OR(P199="",O199&lt;&gt;"Listed"),"",TODAY()-P199)</f>
        <v/>
      </c>
    </row>
    <row r="200">
      <c r="E200" s="22" t="n"/>
      <c r="F200" s="9" t="n"/>
      <c r="I200" s="9" t="n"/>
      <c r="J200" s="23">
        <f>IF(A200="","",COUNTIFS(Comps!$A$2:$A$1000,A200,Comps!$C$2:$C$1000,"Sold",Comps!$H$2:$H$1000,"&lt;&gt;Loose"))</f>
        <v/>
      </c>
      <c r="K200" s="24">
        <f>IF(A200="","",IFERROR(AVERAGEIFS(Comps!$E$2:$E$1000,Comps!$A$2:$A$1000,A200,Comps!$C$2:$C$1000,"Sold",Comps!$H$2:$H$1000,"&lt;&gt;Loose"),""))</f>
        <v/>
      </c>
      <c r="L200" s="23">
        <f>IF(OR(A200="",J200=0),"",TEXT(MINIFS(Comps!$E$2:$E$1000,Comps!$A$2:$A$1000,A200,Comps!$C$2:$C$1000,"Sold",Comps!$H$2:$H$1000,"&lt;&gt;Loose"),"0")&amp;"-"&amp;TEXT(MAXIFS(Comps!$E$2:$E$1000,Comps!$A$2:$A$1000,A200,Comps!$C$2:$C$1000,"Sold",Comps!$H$2:$H$1000,"&lt;&gt;Loose"),"0"))</f>
        <v/>
      </c>
      <c r="M200" s="24">
        <f>IF(OR(F200="",H200=""),"",ROUND((F200+N(I200)+IF(N(I200)&gt;0,Settings!$B$14,0)+IFERROR(VLOOKUP(H200,Settings!$A$2:$C$10,3,FALSE),0)+Settings!$B$13)/(1-IFERROR(VLOOKUP(H200,Settings!$A$2:$C$10,2,FALSE),0)),2))</f>
        <v/>
      </c>
      <c r="N200" s="9" t="n"/>
      <c r="P200" s="22" t="n"/>
      <c r="Q200" s="22" t="n"/>
      <c r="R200" s="9" t="n"/>
      <c r="S200" s="9" t="n"/>
      <c r="T200" s="24">
        <f>IF(R200="","",ROUND(R200*IFERROR(VLOOKUP(H200,Settings!$A$2:$C$10,2,FALSE),0)+IFERROR(VLOOKUP(H200,Settings!$A$2:$C$10,3,FALSE),0),2))</f>
        <v/>
      </c>
      <c r="U200" s="24">
        <f>IF(R200="","",ROUND(R200-F200-N(S200)-IF(N(S200)&gt;0,Settings!$B$14,0)-T200,2))</f>
        <v/>
      </c>
      <c r="V200" s="23">
        <f>IF(OR(P200="",Q200=""),"",Q200-P200)</f>
        <v/>
      </c>
      <c r="W200" s="23">
        <f>IF(OR(P200="",O200&lt;&gt;"Listed"),"",TODAY()-P200)</f>
        <v/>
      </c>
    </row>
    <row r="201">
      <c r="E201" s="22" t="n"/>
      <c r="F201" s="9" t="n"/>
      <c r="I201" s="9" t="n"/>
      <c r="J201" s="23">
        <f>IF(A201="","",COUNTIFS(Comps!$A$2:$A$1000,A201,Comps!$C$2:$C$1000,"Sold",Comps!$H$2:$H$1000,"&lt;&gt;Loose"))</f>
        <v/>
      </c>
      <c r="K201" s="24">
        <f>IF(A201="","",IFERROR(AVERAGEIFS(Comps!$E$2:$E$1000,Comps!$A$2:$A$1000,A201,Comps!$C$2:$C$1000,"Sold",Comps!$H$2:$H$1000,"&lt;&gt;Loose"),""))</f>
        <v/>
      </c>
      <c r="L201" s="23">
        <f>IF(OR(A201="",J201=0),"",TEXT(MINIFS(Comps!$E$2:$E$1000,Comps!$A$2:$A$1000,A201,Comps!$C$2:$C$1000,"Sold",Comps!$H$2:$H$1000,"&lt;&gt;Loose"),"0")&amp;"-"&amp;TEXT(MAXIFS(Comps!$E$2:$E$1000,Comps!$A$2:$A$1000,A201,Comps!$C$2:$C$1000,"Sold",Comps!$H$2:$H$1000,"&lt;&gt;Loose"),"0"))</f>
        <v/>
      </c>
      <c r="M201" s="24">
        <f>IF(OR(F201="",H201=""),"",ROUND((F201+N(I201)+IF(N(I201)&gt;0,Settings!$B$14,0)+IFERROR(VLOOKUP(H201,Settings!$A$2:$C$10,3,FALSE),0)+Settings!$B$13)/(1-IFERROR(VLOOKUP(H201,Settings!$A$2:$C$10,2,FALSE),0)),2))</f>
        <v/>
      </c>
      <c r="N201" s="9" t="n"/>
      <c r="P201" s="22" t="n"/>
      <c r="Q201" s="22" t="n"/>
      <c r="R201" s="9" t="n"/>
      <c r="S201" s="9" t="n"/>
      <c r="T201" s="24">
        <f>IF(R201="","",ROUND(R201*IFERROR(VLOOKUP(H201,Settings!$A$2:$C$10,2,FALSE),0)+IFERROR(VLOOKUP(H201,Settings!$A$2:$C$10,3,FALSE),0),2))</f>
        <v/>
      </c>
      <c r="U201" s="24">
        <f>IF(R201="","",ROUND(R201-F201-N(S201)-IF(N(S201)&gt;0,Settings!$B$14,0)-T201,2))</f>
        <v/>
      </c>
      <c r="V201" s="23">
        <f>IF(OR(P201="",Q201=""),"",Q201-P201)</f>
        <v/>
      </c>
      <c r="W201" s="23">
        <f>IF(OR(P201="",O201&lt;&gt;"Listed"),"",TODAY()-P201)</f>
        <v/>
      </c>
    </row>
    <row r="202">
      <c r="E202" s="22" t="n"/>
      <c r="F202" s="9" t="n"/>
      <c r="I202" s="9" t="n"/>
      <c r="J202" s="23">
        <f>IF(A202="","",COUNTIFS(Comps!$A$2:$A$1000,A202,Comps!$C$2:$C$1000,"Sold",Comps!$H$2:$H$1000,"&lt;&gt;Loose"))</f>
        <v/>
      </c>
      <c r="K202" s="24">
        <f>IF(A202="","",IFERROR(AVERAGEIFS(Comps!$E$2:$E$1000,Comps!$A$2:$A$1000,A202,Comps!$C$2:$C$1000,"Sold",Comps!$H$2:$H$1000,"&lt;&gt;Loose"),""))</f>
        <v/>
      </c>
      <c r="L202" s="23">
        <f>IF(OR(A202="",J202=0),"",TEXT(MINIFS(Comps!$E$2:$E$1000,Comps!$A$2:$A$1000,A202,Comps!$C$2:$C$1000,"Sold",Comps!$H$2:$H$1000,"&lt;&gt;Loose"),"0")&amp;"-"&amp;TEXT(MAXIFS(Comps!$E$2:$E$1000,Comps!$A$2:$A$1000,A202,Comps!$C$2:$C$1000,"Sold",Comps!$H$2:$H$1000,"&lt;&gt;Loose"),"0"))</f>
        <v/>
      </c>
      <c r="M202" s="24">
        <f>IF(OR(F202="",H202=""),"",ROUND((F202+N(I202)+IF(N(I202)&gt;0,Settings!$B$14,0)+IFERROR(VLOOKUP(H202,Settings!$A$2:$C$10,3,FALSE),0)+Settings!$B$13)/(1-IFERROR(VLOOKUP(H202,Settings!$A$2:$C$10,2,FALSE),0)),2))</f>
        <v/>
      </c>
      <c r="N202" s="9" t="n"/>
      <c r="P202" s="22" t="n"/>
      <c r="Q202" s="22" t="n"/>
      <c r="R202" s="9" t="n"/>
      <c r="S202" s="9" t="n"/>
      <c r="T202" s="24">
        <f>IF(R202="","",ROUND(R202*IFERROR(VLOOKUP(H202,Settings!$A$2:$C$10,2,FALSE),0)+IFERROR(VLOOKUP(H202,Settings!$A$2:$C$10,3,FALSE),0),2))</f>
        <v/>
      </c>
      <c r="U202" s="24">
        <f>IF(R202="","",ROUND(R202-F202-N(S202)-IF(N(S202)&gt;0,Settings!$B$14,0)-T202,2))</f>
        <v/>
      </c>
      <c r="V202" s="23">
        <f>IF(OR(P202="",Q202=""),"",Q202-P202)</f>
        <v/>
      </c>
      <c r="W202" s="23">
        <f>IF(OR(P202="",O202&lt;&gt;"Listed"),"",TODAY()-P202)</f>
        <v/>
      </c>
    </row>
    <row r="203">
      <c r="E203" s="22" t="n"/>
      <c r="F203" s="9" t="n"/>
      <c r="I203" s="9" t="n"/>
      <c r="J203" s="23">
        <f>IF(A203="","",COUNTIFS(Comps!$A$2:$A$1000,A203,Comps!$C$2:$C$1000,"Sold",Comps!$H$2:$H$1000,"&lt;&gt;Loose"))</f>
        <v/>
      </c>
      <c r="K203" s="24">
        <f>IF(A203="","",IFERROR(AVERAGEIFS(Comps!$E$2:$E$1000,Comps!$A$2:$A$1000,A203,Comps!$C$2:$C$1000,"Sold",Comps!$H$2:$H$1000,"&lt;&gt;Loose"),""))</f>
        <v/>
      </c>
      <c r="L203" s="23">
        <f>IF(OR(A203="",J203=0),"",TEXT(MINIFS(Comps!$E$2:$E$1000,Comps!$A$2:$A$1000,A203,Comps!$C$2:$C$1000,"Sold",Comps!$H$2:$H$1000,"&lt;&gt;Loose"),"0")&amp;"-"&amp;TEXT(MAXIFS(Comps!$E$2:$E$1000,Comps!$A$2:$A$1000,A203,Comps!$C$2:$C$1000,"Sold",Comps!$H$2:$H$1000,"&lt;&gt;Loose"),"0"))</f>
        <v/>
      </c>
      <c r="M203" s="24">
        <f>IF(OR(F203="",H203=""),"",ROUND((F203+N(I203)+IF(N(I203)&gt;0,Settings!$B$14,0)+IFERROR(VLOOKUP(H203,Settings!$A$2:$C$10,3,FALSE),0)+Settings!$B$13)/(1-IFERROR(VLOOKUP(H203,Settings!$A$2:$C$10,2,FALSE),0)),2))</f>
        <v/>
      </c>
      <c r="N203" s="9" t="n"/>
      <c r="P203" s="22" t="n"/>
      <c r="Q203" s="22" t="n"/>
      <c r="R203" s="9" t="n"/>
      <c r="S203" s="9" t="n"/>
      <c r="T203" s="24">
        <f>IF(R203="","",ROUND(R203*IFERROR(VLOOKUP(H203,Settings!$A$2:$C$10,2,FALSE),0)+IFERROR(VLOOKUP(H203,Settings!$A$2:$C$10,3,FALSE),0),2))</f>
        <v/>
      </c>
      <c r="U203" s="24">
        <f>IF(R203="","",ROUND(R203-F203-N(S203)-IF(N(S203)&gt;0,Settings!$B$14,0)-T203,2))</f>
        <v/>
      </c>
      <c r="V203" s="23">
        <f>IF(OR(P203="",Q203=""),"",Q203-P203)</f>
        <v/>
      </c>
      <c r="W203" s="23">
        <f>IF(OR(P203="",O203&lt;&gt;"Listed"),"",TODAY()-P203)</f>
        <v/>
      </c>
    </row>
    <row r="204">
      <c r="E204" s="22" t="n"/>
      <c r="F204" s="9" t="n"/>
      <c r="I204" s="9" t="n"/>
      <c r="J204" s="23">
        <f>IF(A204="","",COUNTIFS(Comps!$A$2:$A$1000,A204,Comps!$C$2:$C$1000,"Sold",Comps!$H$2:$H$1000,"&lt;&gt;Loose"))</f>
        <v/>
      </c>
      <c r="K204" s="24">
        <f>IF(A204="","",IFERROR(AVERAGEIFS(Comps!$E$2:$E$1000,Comps!$A$2:$A$1000,A204,Comps!$C$2:$C$1000,"Sold",Comps!$H$2:$H$1000,"&lt;&gt;Loose"),""))</f>
        <v/>
      </c>
      <c r="L204" s="23">
        <f>IF(OR(A204="",J204=0),"",TEXT(MINIFS(Comps!$E$2:$E$1000,Comps!$A$2:$A$1000,A204,Comps!$C$2:$C$1000,"Sold",Comps!$H$2:$H$1000,"&lt;&gt;Loose"),"0")&amp;"-"&amp;TEXT(MAXIFS(Comps!$E$2:$E$1000,Comps!$A$2:$A$1000,A204,Comps!$C$2:$C$1000,"Sold",Comps!$H$2:$H$1000,"&lt;&gt;Loose"),"0"))</f>
        <v/>
      </c>
      <c r="M204" s="24">
        <f>IF(OR(F204="",H204=""),"",ROUND((F204+N(I204)+IF(N(I204)&gt;0,Settings!$B$14,0)+IFERROR(VLOOKUP(H204,Settings!$A$2:$C$10,3,FALSE),0)+Settings!$B$13)/(1-IFERROR(VLOOKUP(H204,Settings!$A$2:$C$10,2,FALSE),0)),2))</f>
        <v/>
      </c>
      <c r="N204" s="9" t="n"/>
      <c r="P204" s="22" t="n"/>
      <c r="Q204" s="22" t="n"/>
      <c r="R204" s="9" t="n"/>
      <c r="S204" s="9" t="n"/>
      <c r="T204" s="24">
        <f>IF(R204="","",ROUND(R204*IFERROR(VLOOKUP(H204,Settings!$A$2:$C$10,2,FALSE),0)+IFERROR(VLOOKUP(H204,Settings!$A$2:$C$10,3,FALSE),0),2))</f>
        <v/>
      </c>
      <c r="U204" s="24">
        <f>IF(R204="","",ROUND(R204-F204-N(S204)-IF(N(S204)&gt;0,Settings!$B$14,0)-T204,2))</f>
        <v/>
      </c>
      <c r="V204" s="23">
        <f>IF(OR(P204="",Q204=""),"",Q204-P204)</f>
        <v/>
      </c>
      <c r="W204" s="23">
        <f>IF(OR(P204="",O204&lt;&gt;"Listed"),"",TODAY()-P204)</f>
        <v/>
      </c>
    </row>
    <row r="205">
      <c r="E205" s="22" t="n"/>
      <c r="F205" s="9" t="n"/>
      <c r="I205" s="9" t="n"/>
      <c r="J205" s="23">
        <f>IF(A205="","",COUNTIFS(Comps!$A$2:$A$1000,A205,Comps!$C$2:$C$1000,"Sold",Comps!$H$2:$H$1000,"&lt;&gt;Loose"))</f>
        <v/>
      </c>
      <c r="K205" s="24">
        <f>IF(A205="","",IFERROR(AVERAGEIFS(Comps!$E$2:$E$1000,Comps!$A$2:$A$1000,A205,Comps!$C$2:$C$1000,"Sold",Comps!$H$2:$H$1000,"&lt;&gt;Loose"),""))</f>
        <v/>
      </c>
      <c r="L205" s="23">
        <f>IF(OR(A205="",J205=0),"",TEXT(MINIFS(Comps!$E$2:$E$1000,Comps!$A$2:$A$1000,A205,Comps!$C$2:$C$1000,"Sold",Comps!$H$2:$H$1000,"&lt;&gt;Loose"),"0")&amp;"-"&amp;TEXT(MAXIFS(Comps!$E$2:$E$1000,Comps!$A$2:$A$1000,A205,Comps!$C$2:$C$1000,"Sold",Comps!$H$2:$H$1000,"&lt;&gt;Loose"),"0"))</f>
        <v/>
      </c>
      <c r="M205" s="24">
        <f>IF(OR(F205="",H205=""),"",ROUND((F205+N(I205)+IF(N(I205)&gt;0,Settings!$B$14,0)+IFERROR(VLOOKUP(H205,Settings!$A$2:$C$10,3,FALSE),0)+Settings!$B$13)/(1-IFERROR(VLOOKUP(H205,Settings!$A$2:$C$10,2,FALSE),0)),2))</f>
        <v/>
      </c>
      <c r="N205" s="9" t="n"/>
      <c r="P205" s="22" t="n"/>
      <c r="Q205" s="22" t="n"/>
      <c r="R205" s="9" t="n"/>
      <c r="S205" s="9" t="n"/>
      <c r="T205" s="24">
        <f>IF(R205="","",ROUND(R205*IFERROR(VLOOKUP(H205,Settings!$A$2:$C$10,2,FALSE),0)+IFERROR(VLOOKUP(H205,Settings!$A$2:$C$10,3,FALSE),0),2))</f>
        <v/>
      </c>
      <c r="U205" s="24">
        <f>IF(R205="","",ROUND(R205-F205-N(S205)-IF(N(S205)&gt;0,Settings!$B$14,0)-T205,2))</f>
        <v/>
      </c>
      <c r="V205" s="23">
        <f>IF(OR(P205="",Q205=""),"",Q205-P205)</f>
        <v/>
      </c>
      <c r="W205" s="23">
        <f>IF(OR(P205="",O205&lt;&gt;"Listed"),"",TODAY()-P205)</f>
        <v/>
      </c>
    </row>
    <row r="206">
      <c r="E206" s="22" t="n"/>
      <c r="F206" s="9" t="n"/>
      <c r="I206" s="9" t="n"/>
      <c r="J206" s="23">
        <f>IF(A206="","",COUNTIFS(Comps!$A$2:$A$1000,A206,Comps!$C$2:$C$1000,"Sold",Comps!$H$2:$H$1000,"&lt;&gt;Loose"))</f>
        <v/>
      </c>
      <c r="K206" s="24">
        <f>IF(A206="","",IFERROR(AVERAGEIFS(Comps!$E$2:$E$1000,Comps!$A$2:$A$1000,A206,Comps!$C$2:$C$1000,"Sold",Comps!$H$2:$H$1000,"&lt;&gt;Loose"),""))</f>
        <v/>
      </c>
      <c r="L206" s="23">
        <f>IF(OR(A206="",J206=0),"",TEXT(MINIFS(Comps!$E$2:$E$1000,Comps!$A$2:$A$1000,A206,Comps!$C$2:$C$1000,"Sold",Comps!$H$2:$H$1000,"&lt;&gt;Loose"),"0")&amp;"-"&amp;TEXT(MAXIFS(Comps!$E$2:$E$1000,Comps!$A$2:$A$1000,A206,Comps!$C$2:$C$1000,"Sold",Comps!$H$2:$H$1000,"&lt;&gt;Loose"),"0"))</f>
        <v/>
      </c>
      <c r="M206" s="24">
        <f>IF(OR(F206="",H206=""),"",ROUND((F206+N(I206)+IF(N(I206)&gt;0,Settings!$B$14,0)+IFERROR(VLOOKUP(H206,Settings!$A$2:$C$10,3,FALSE),0)+Settings!$B$13)/(1-IFERROR(VLOOKUP(H206,Settings!$A$2:$C$10,2,FALSE),0)),2))</f>
        <v/>
      </c>
      <c r="N206" s="9" t="n"/>
      <c r="P206" s="22" t="n"/>
      <c r="Q206" s="22" t="n"/>
      <c r="R206" s="9" t="n"/>
      <c r="S206" s="9" t="n"/>
      <c r="T206" s="24">
        <f>IF(R206="","",ROUND(R206*IFERROR(VLOOKUP(H206,Settings!$A$2:$C$10,2,FALSE),0)+IFERROR(VLOOKUP(H206,Settings!$A$2:$C$10,3,FALSE),0),2))</f>
        <v/>
      </c>
      <c r="U206" s="24">
        <f>IF(R206="","",ROUND(R206-F206-N(S206)-IF(N(S206)&gt;0,Settings!$B$14,0)-T206,2))</f>
        <v/>
      </c>
      <c r="V206" s="23">
        <f>IF(OR(P206="",Q206=""),"",Q206-P206)</f>
        <v/>
      </c>
      <c r="W206" s="23">
        <f>IF(OR(P206="",O206&lt;&gt;"Listed"),"",TODAY()-P206)</f>
        <v/>
      </c>
    </row>
    <row r="207">
      <c r="E207" s="22" t="n"/>
      <c r="F207" s="9" t="n"/>
      <c r="I207" s="9" t="n"/>
      <c r="J207" s="23">
        <f>IF(A207="","",COUNTIFS(Comps!$A$2:$A$1000,A207,Comps!$C$2:$C$1000,"Sold",Comps!$H$2:$H$1000,"&lt;&gt;Loose"))</f>
        <v/>
      </c>
      <c r="K207" s="24">
        <f>IF(A207="","",IFERROR(AVERAGEIFS(Comps!$E$2:$E$1000,Comps!$A$2:$A$1000,A207,Comps!$C$2:$C$1000,"Sold",Comps!$H$2:$H$1000,"&lt;&gt;Loose"),""))</f>
        <v/>
      </c>
      <c r="L207" s="23">
        <f>IF(OR(A207="",J207=0),"",TEXT(MINIFS(Comps!$E$2:$E$1000,Comps!$A$2:$A$1000,A207,Comps!$C$2:$C$1000,"Sold",Comps!$H$2:$H$1000,"&lt;&gt;Loose"),"0")&amp;"-"&amp;TEXT(MAXIFS(Comps!$E$2:$E$1000,Comps!$A$2:$A$1000,A207,Comps!$C$2:$C$1000,"Sold",Comps!$H$2:$H$1000,"&lt;&gt;Loose"),"0"))</f>
        <v/>
      </c>
      <c r="M207" s="24">
        <f>IF(OR(F207="",H207=""),"",ROUND((F207+N(I207)+IF(N(I207)&gt;0,Settings!$B$14,0)+IFERROR(VLOOKUP(H207,Settings!$A$2:$C$10,3,FALSE),0)+Settings!$B$13)/(1-IFERROR(VLOOKUP(H207,Settings!$A$2:$C$10,2,FALSE),0)),2))</f>
        <v/>
      </c>
      <c r="N207" s="9" t="n"/>
      <c r="P207" s="22" t="n"/>
      <c r="Q207" s="22" t="n"/>
      <c r="R207" s="9" t="n"/>
      <c r="S207" s="9" t="n"/>
      <c r="T207" s="24">
        <f>IF(R207="","",ROUND(R207*IFERROR(VLOOKUP(H207,Settings!$A$2:$C$10,2,FALSE),0)+IFERROR(VLOOKUP(H207,Settings!$A$2:$C$10,3,FALSE),0),2))</f>
        <v/>
      </c>
      <c r="U207" s="24">
        <f>IF(R207="","",ROUND(R207-F207-N(S207)-IF(N(S207)&gt;0,Settings!$B$14,0)-T207,2))</f>
        <v/>
      </c>
      <c r="V207" s="23">
        <f>IF(OR(P207="",Q207=""),"",Q207-P207)</f>
        <v/>
      </c>
      <c r="W207" s="23">
        <f>IF(OR(P207="",O207&lt;&gt;"Listed"),"",TODAY()-P207)</f>
        <v/>
      </c>
    </row>
    <row r="208">
      <c r="E208" s="22" t="n"/>
      <c r="F208" s="9" t="n"/>
      <c r="I208" s="9" t="n"/>
      <c r="J208" s="23">
        <f>IF(A208="","",COUNTIFS(Comps!$A$2:$A$1000,A208,Comps!$C$2:$C$1000,"Sold",Comps!$H$2:$H$1000,"&lt;&gt;Loose"))</f>
        <v/>
      </c>
      <c r="K208" s="24">
        <f>IF(A208="","",IFERROR(AVERAGEIFS(Comps!$E$2:$E$1000,Comps!$A$2:$A$1000,A208,Comps!$C$2:$C$1000,"Sold",Comps!$H$2:$H$1000,"&lt;&gt;Loose"),""))</f>
        <v/>
      </c>
      <c r="L208" s="23">
        <f>IF(OR(A208="",J208=0),"",TEXT(MINIFS(Comps!$E$2:$E$1000,Comps!$A$2:$A$1000,A208,Comps!$C$2:$C$1000,"Sold",Comps!$H$2:$H$1000,"&lt;&gt;Loose"),"0")&amp;"-"&amp;TEXT(MAXIFS(Comps!$E$2:$E$1000,Comps!$A$2:$A$1000,A208,Comps!$C$2:$C$1000,"Sold",Comps!$H$2:$H$1000,"&lt;&gt;Loose"),"0"))</f>
        <v/>
      </c>
      <c r="M208" s="24">
        <f>IF(OR(F208="",H208=""),"",ROUND((F208+N(I208)+IF(N(I208)&gt;0,Settings!$B$14,0)+IFERROR(VLOOKUP(H208,Settings!$A$2:$C$10,3,FALSE),0)+Settings!$B$13)/(1-IFERROR(VLOOKUP(H208,Settings!$A$2:$C$10,2,FALSE),0)),2))</f>
        <v/>
      </c>
      <c r="N208" s="9" t="n"/>
      <c r="P208" s="22" t="n"/>
      <c r="Q208" s="22" t="n"/>
      <c r="R208" s="9" t="n"/>
      <c r="S208" s="9" t="n"/>
      <c r="T208" s="24">
        <f>IF(R208="","",ROUND(R208*IFERROR(VLOOKUP(H208,Settings!$A$2:$C$10,2,FALSE),0)+IFERROR(VLOOKUP(H208,Settings!$A$2:$C$10,3,FALSE),0),2))</f>
        <v/>
      </c>
      <c r="U208" s="24">
        <f>IF(R208="","",ROUND(R208-F208-N(S208)-IF(N(S208)&gt;0,Settings!$B$14,0)-T208,2))</f>
        <v/>
      </c>
      <c r="V208" s="23">
        <f>IF(OR(P208="",Q208=""),"",Q208-P208)</f>
        <v/>
      </c>
      <c r="W208" s="23">
        <f>IF(OR(P208="",O208&lt;&gt;"Listed"),"",TODAY()-P208)</f>
        <v/>
      </c>
    </row>
    <row r="209">
      <c r="E209" s="22" t="n"/>
      <c r="F209" s="9" t="n"/>
      <c r="I209" s="9" t="n"/>
      <c r="J209" s="23">
        <f>IF(A209="","",COUNTIFS(Comps!$A$2:$A$1000,A209,Comps!$C$2:$C$1000,"Sold",Comps!$H$2:$H$1000,"&lt;&gt;Loose"))</f>
        <v/>
      </c>
      <c r="K209" s="24">
        <f>IF(A209="","",IFERROR(AVERAGEIFS(Comps!$E$2:$E$1000,Comps!$A$2:$A$1000,A209,Comps!$C$2:$C$1000,"Sold",Comps!$H$2:$H$1000,"&lt;&gt;Loose"),""))</f>
        <v/>
      </c>
      <c r="L209" s="23">
        <f>IF(OR(A209="",J209=0),"",TEXT(MINIFS(Comps!$E$2:$E$1000,Comps!$A$2:$A$1000,A209,Comps!$C$2:$C$1000,"Sold",Comps!$H$2:$H$1000,"&lt;&gt;Loose"),"0")&amp;"-"&amp;TEXT(MAXIFS(Comps!$E$2:$E$1000,Comps!$A$2:$A$1000,A209,Comps!$C$2:$C$1000,"Sold",Comps!$H$2:$H$1000,"&lt;&gt;Loose"),"0"))</f>
        <v/>
      </c>
      <c r="M209" s="24">
        <f>IF(OR(F209="",H209=""),"",ROUND((F209+N(I209)+IF(N(I209)&gt;0,Settings!$B$14,0)+IFERROR(VLOOKUP(H209,Settings!$A$2:$C$10,3,FALSE),0)+Settings!$B$13)/(1-IFERROR(VLOOKUP(H209,Settings!$A$2:$C$10,2,FALSE),0)),2))</f>
        <v/>
      </c>
      <c r="N209" s="9" t="n"/>
      <c r="P209" s="22" t="n"/>
      <c r="Q209" s="22" t="n"/>
      <c r="R209" s="9" t="n"/>
      <c r="S209" s="9" t="n"/>
      <c r="T209" s="24">
        <f>IF(R209="","",ROUND(R209*IFERROR(VLOOKUP(H209,Settings!$A$2:$C$10,2,FALSE),0)+IFERROR(VLOOKUP(H209,Settings!$A$2:$C$10,3,FALSE),0),2))</f>
        <v/>
      </c>
      <c r="U209" s="24">
        <f>IF(R209="","",ROUND(R209-F209-N(S209)-IF(N(S209)&gt;0,Settings!$B$14,0)-T209,2))</f>
        <v/>
      </c>
      <c r="V209" s="23">
        <f>IF(OR(P209="",Q209=""),"",Q209-P209)</f>
        <v/>
      </c>
      <c r="W209" s="23">
        <f>IF(OR(P209="",O209&lt;&gt;"Listed"),"",TODAY()-P209)</f>
        <v/>
      </c>
    </row>
    <row r="210">
      <c r="E210" s="22" t="n"/>
      <c r="F210" s="9" t="n"/>
      <c r="I210" s="9" t="n"/>
      <c r="J210" s="23">
        <f>IF(A210="","",COUNTIFS(Comps!$A$2:$A$1000,A210,Comps!$C$2:$C$1000,"Sold",Comps!$H$2:$H$1000,"&lt;&gt;Loose"))</f>
        <v/>
      </c>
      <c r="K210" s="24">
        <f>IF(A210="","",IFERROR(AVERAGEIFS(Comps!$E$2:$E$1000,Comps!$A$2:$A$1000,A210,Comps!$C$2:$C$1000,"Sold",Comps!$H$2:$H$1000,"&lt;&gt;Loose"),""))</f>
        <v/>
      </c>
      <c r="L210" s="23">
        <f>IF(OR(A210="",J210=0),"",TEXT(MINIFS(Comps!$E$2:$E$1000,Comps!$A$2:$A$1000,A210,Comps!$C$2:$C$1000,"Sold",Comps!$H$2:$H$1000,"&lt;&gt;Loose"),"0")&amp;"-"&amp;TEXT(MAXIFS(Comps!$E$2:$E$1000,Comps!$A$2:$A$1000,A210,Comps!$C$2:$C$1000,"Sold",Comps!$H$2:$H$1000,"&lt;&gt;Loose"),"0"))</f>
        <v/>
      </c>
      <c r="M210" s="24">
        <f>IF(OR(F210="",H210=""),"",ROUND((F210+N(I210)+IF(N(I210)&gt;0,Settings!$B$14,0)+IFERROR(VLOOKUP(H210,Settings!$A$2:$C$10,3,FALSE),0)+Settings!$B$13)/(1-IFERROR(VLOOKUP(H210,Settings!$A$2:$C$10,2,FALSE),0)),2))</f>
        <v/>
      </c>
      <c r="N210" s="9" t="n"/>
      <c r="P210" s="22" t="n"/>
      <c r="Q210" s="22" t="n"/>
      <c r="R210" s="9" t="n"/>
      <c r="S210" s="9" t="n"/>
      <c r="T210" s="24">
        <f>IF(R210="","",ROUND(R210*IFERROR(VLOOKUP(H210,Settings!$A$2:$C$10,2,FALSE),0)+IFERROR(VLOOKUP(H210,Settings!$A$2:$C$10,3,FALSE),0),2))</f>
        <v/>
      </c>
      <c r="U210" s="24">
        <f>IF(R210="","",ROUND(R210-F210-N(S210)-IF(N(S210)&gt;0,Settings!$B$14,0)-T210,2))</f>
        <v/>
      </c>
      <c r="V210" s="23">
        <f>IF(OR(P210="",Q210=""),"",Q210-P210)</f>
        <v/>
      </c>
      <c r="W210" s="23">
        <f>IF(OR(P210="",O210&lt;&gt;"Listed"),"",TODAY()-P210)</f>
        <v/>
      </c>
    </row>
    <row r="211">
      <c r="E211" s="22" t="n"/>
      <c r="F211" s="9" t="n"/>
      <c r="I211" s="9" t="n"/>
      <c r="J211" s="23">
        <f>IF(A211="","",COUNTIFS(Comps!$A$2:$A$1000,A211,Comps!$C$2:$C$1000,"Sold",Comps!$H$2:$H$1000,"&lt;&gt;Loose"))</f>
        <v/>
      </c>
      <c r="K211" s="24">
        <f>IF(A211="","",IFERROR(AVERAGEIFS(Comps!$E$2:$E$1000,Comps!$A$2:$A$1000,A211,Comps!$C$2:$C$1000,"Sold",Comps!$H$2:$H$1000,"&lt;&gt;Loose"),""))</f>
        <v/>
      </c>
      <c r="L211" s="23">
        <f>IF(OR(A211="",J211=0),"",TEXT(MINIFS(Comps!$E$2:$E$1000,Comps!$A$2:$A$1000,A211,Comps!$C$2:$C$1000,"Sold",Comps!$H$2:$H$1000,"&lt;&gt;Loose"),"0")&amp;"-"&amp;TEXT(MAXIFS(Comps!$E$2:$E$1000,Comps!$A$2:$A$1000,A211,Comps!$C$2:$C$1000,"Sold",Comps!$H$2:$H$1000,"&lt;&gt;Loose"),"0"))</f>
        <v/>
      </c>
      <c r="M211" s="24">
        <f>IF(OR(F211="",H211=""),"",ROUND((F211+N(I211)+IF(N(I211)&gt;0,Settings!$B$14,0)+IFERROR(VLOOKUP(H211,Settings!$A$2:$C$10,3,FALSE),0)+Settings!$B$13)/(1-IFERROR(VLOOKUP(H211,Settings!$A$2:$C$10,2,FALSE),0)),2))</f>
        <v/>
      </c>
      <c r="N211" s="9" t="n"/>
      <c r="P211" s="22" t="n"/>
      <c r="Q211" s="22" t="n"/>
      <c r="R211" s="9" t="n"/>
      <c r="S211" s="9" t="n"/>
      <c r="T211" s="24">
        <f>IF(R211="","",ROUND(R211*IFERROR(VLOOKUP(H211,Settings!$A$2:$C$10,2,FALSE),0)+IFERROR(VLOOKUP(H211,Settings!$A$2:$C$10,3,FALSE),0),2))</f>
        <v/>
      </c>
      <c r="U211" s="24">
        <f>IF(R211="","",ROUND(R211-F211-N(S211)-IF(N(S211)&gt;0,Settings!$B$14,0)-T211,2))</f>
        <v/>
      </c>
      <c r="V211" s="23">
        <f>IF(OR(P211="",Q211=""),"",Q211-P211)</f>
        <v/>
      </c>
      <c r="W211" s="23">
        <f>IF(OR(P211="",O211&lt;&gt;"Listed"),"",TODAY()-P211)</f>
        <v/>
      </c>
    </row>
    <row r="212">
      <c r="E212" s="22" t="n"/>
      <c r="F212" s="9" t="n"/>
      <c r="I212" s="9" t="n"/>
      <c r="J212" s="23">
        <f>IF(A212="","",COUNTIFS(Comps!$A$2:$A$1000,A212,Comps!$C$2:$C$1000,"Sold",Comps!$H$2:$H$1000,"&lt;&gt;Loose"))</f>
        <v/>
      </c>
      <c r="K212" s="24">
        <f>IF(A212="","",IFERROR(AVERAGEIFS(Comps!$E$2:$E$1000,Comps!$A$2:$A$1000,A212,Comps!$C$2:$C$1000,"Sold",Comps!$H$2:$H$1000,"&lt;&gt;Loose"),""))</f>
        <v/>
      </c>
      <c r="L212" s="23">
        <f>IF(OR(A212="",J212=0),"",TEXT(MINIFS(Comps!$E$2:$E$1000,Comps!$A$2:$A$1000,A212,Comps!$C$2:$C$1000,"Sold",Comps!$H$2:$H$1000,"&lt;&gt;Loose"),"0")&amp;"-"&amp;TEXT(MAXIFS(Comps!$E$2:$E$1000,Comps!$A$2:$A$1000,A212,Comps!$C$2:$C$1000,"Sold",Comps!$H$2:$H$1000,"&lt;&gt;Loose"),"0"))</f>
        <v/>
      </c>
      <c r="M212" s="24">
        <f>IF(OR(F212="",H212=""),"",ROUND((F212+N(I212)+IF(N(I212)&gt;0,Settings!$B$14,0)+IFERROR(VLOOKUP(H212,Settings!$A$2:$C$10,3,FALSE),0)+Settings!$B$13)/(1-IFERROR(VLOOKUP(H212,Settings!$A$2:$C$10,2,FALSE),0)),2))</f>
        <v/>
      </c>
      <c r="N212" s="9" t="n"/>
      <c r="P212" s="22" t="n"/>
      <c r="Q212" s="22" t="n"/>
      <c r="R212" s="9" t="n"/>
      <c r="S212" s="9" t="n"/>
      <c r="T212" s="24">
        <f>IF(R212="","",ROUND(R212*IFERROR(VLOOKUP(H212,Settings!$A$2:$C$10,2,FALSE),0)+IFERROR(VLOOKUP(H212,Settings!$A$2:$C$10,3,FALSE),0),2))</f>
        <v/>
      </c>
      <c r="U212" s="24">
        <f>IF(R212="","",ROUND(R212-F212-N(S212)-IF(N(S212)&gt;0,Settings!$B$14,0)-T212,2))</f>
        <v/>
      </c>
      <c r="V212" s="23">
        <f>IF(OR(P212="",Q212=""),"",Q212-P212)</f>
        <v/>
      </c>
      <c r="W212" s="23">
        <f>IF(OR(P212="",O212&lt;&gt;"Listed"),"",TODAY()-P212)</f>
        <v/>
      </c>
    </row>
    <row r="213">
      <c r="E213" s="22" t="n"/>
      <c r="F213" s="9" t="n"/>
      <c r="I213" s="9" t="n"/>
      <c r="J213" s="23">
        <f>IF(A213="","",COUNTIFS(Comps!$A$2:$A$1000,A213,Comps!$C$2:$C$1000,"Sold",Comps!$H$2:$H$1000,"&lt;&gt;Loose"))</f>
        <v/>
      </c>
      <c r="K213" s="24">
        <f>IF(A213="","",IFERROR(AVERAGEIFS(Comps!$E$2:$E$1000,Comps!$A$2:$A$1000,A213,Comps!$C$2:$C$1000,"Sold",Comps!$H$2:$H$1000,"&lt;&gt;Loose"),""))</f>
        <v/>
      </c>
      <c r="L213" s="23">
        <f>IF(OR(A213="",J213=0),"",TEXT(MINIFS(Comps!$E$2:$E$1000,Comps!$A$2:$A$1000,A213,Comps!$C$2:$C$1000,"Sold",Comps!$H$2:$H$1000,"&lt;&gt;Loose"),"0")&amp;"-"&amp;TEXT(MAXIFS(Comps!$E$2:$E$1000,Comps!$A$2:$A$1000,A213,Comps!$C$2:$C$1000,"Sold",Comps!$H$2:$H$1000,"&lt;&gt;Loose"),"0"))</f>
        <v/>
      </c>
      <c r="M213" s="24">
        <f>IF(OR(F213="",H213=""),"",ROUND((F213+N(I213)+IF(N(I213)&gt;0,Settings!$B$14,0)+IFERROR(VLOOKUP(H213,Settings!$A$2:$C$10,3,FALSE),0)+Settings!$B$13)/(1-IFERROR(VLOOKUP(H213,Settings!$A$2:$C$10,2,FALSE),0)),2))</f>
        <v/>
      </c>
      <c r="N213" s="9" t="n"/>
      <c r="P213" s="22" t="n"/>
      <c r="Q213" s="22" t="n"/>
      <c r="R213" s="9" t="n"/>
      <c r="S213" s="9" t="n"/>
      <c r="T213" s="24">
        <f>IF(R213="","",ROUND(R213*IFERROR(VLOOKUP(H213,Settings!$A$2:$C$10,2,FALSE),0)+IFERROR(VLOOKUP(H213,Settings!$A$2:$C$10,3,FALSE),0),2))</f>
        <v/>
      </c>
      <c r="U213" s="24">
        <f>IF(R213="","",ROUND(R213-F213-N(S213)-IF(N(S213)&gt;0,Settings!$B$14,0)-T213,2))</f>
        <v/>
      </c>
      <c r="V213" s="23">
        <f>IF(OR(P213="",Q213=""),"",Q213-P213)</f>
        <v/>
      </c>
      <c r="W213" s="23">
        <f>IF(OR(P213="",O213&lt;&gt;"Listed"),"",TODAY()-P213)</f>
        <v/>
      </c>
    </row>
    <row r="214">
      <c r="E214" s="22" t="n"/>
      <c r="F214" s="9" t="n"/>
      <c r="I214" s="9" t="n"/>
      <c r="J214" s="23">
        <f>IF(A214="","",COUNTIFS(Comps!$A$2:$A$1000,A214,Comps!$C$2:$C$1000,"Sold",Comps!$H$2:$H$1000,"&lt;&gt;Loose"))</f>
        <v/>
      </c>
      <c r="K214" s="24">
        <f>IF(A214="","",IFERROR(AVERAGEIFS(Comps!$E$2:$E$1000,Comps!$A$2:$A$1000,A214,Comps!$C$2:$C$1000,"Sold",Comps!$H$2:$H$1000,"&lt;&gt;Loose"),""))</f>
        <v/>
      </c>
      <c r="L214" s="23">
        <f>IF(OR(A214="",J214=0),"",TEXT(MINIFS(Comps!$E$2:$E$1000,Comps!$A$2:$A$1000,A214,Comps!$C$2:$C$1000,"Sold",Comps!$H$2:$H$1000,"&lt;&gt;Loose"),"0")&amp;"-"&amp;TEXT(MAXIFS(Comps!$E$2:$E$1000,Comps!$A$2:$A$1000,A214,Comps!$C$2:$C$1000,"Sold",Comps!$H$2:$H$1000,"&lt;&gt;Loose"),"0"))</f>
        <v/>
      </c>
      <c r="M214" s="24">
        <f>IF(OR(F214="",H214=""),"",ROUND((F214+N(I214)+IF(N(I214)&gt;0,Settings!$B$14,0)+IFERROR(VLOOKUP(H214,Settings!$A$2:$C$10,3,FALSE),0)+Settings!$B$13)/(1-IFERROR(VLOOKUP(H214,Settings!$A$2:$C$10,2,FALSE),0)),2))</f>
        <v/>
      </c>
      <c r="N214" s="9" t="n"/>
      <c r="P214" s="22" t="n"/>
      <c r="Q214" s="22" t="n"/>
      <c r="R214" s="9" t="n"/>
      <c r="S214" s="9" t="n"/>
      <c r="T214" s="24">
        <f>IF(R214="","",ROUND(R214*IFERROR(VLOOKUP(H214,Settings!$A$2:$C$10,2,FALSE),0)+IFERROR(VLOOKUP(H214,Settings!$A$2:$C$10,3,FALSE),0),2))</f>
        <v/>
      </c>
      <c r="U214" s="24">
        <f>IF(R214="","",ROUND(R214-F214-N(S214)-IF(N(S214)&gt;0,Settings!$B$14,0)-T214,2))</f>
        <v/>
      </c>
      <c r="V214" s="23">
        <f>IF(OR(P214="",Q214=""),"",Q214-P214)</f>
        <v/>
      </c>
      <c r="W214" s="23">
        <f>IF(OR(P214="",O214&lt;&gt;"Listed"),"",TODAY()-P214)</f>
        <v/>
      </c>
    </row>
    <row r="215">
      <c r="E215" s="22" t="n"/>
      <c r="F215" s="9" t="n"/>
      <c r="I215" s="9" t="n"/>
      <c r="J215" s="23">
        <f>IF(A215="","",COUNTIFS(Comps!$A$2:$A$1000,A215,Comps!$C$2:$C$1000,"Sold",Comps!$H$2:$H$1000,"&lt;&gt;Loose"))</f>
        <v/>
      </c>
      <c r="K215" s="24">
        <f>IF(A215="","",IFERROR(AVERAGEIFS(Comps!$E$2:$E$1000,Comps!$A$2:$A$1000,A215,Comps!$C$2:$C$1000,"Sold",Comps!$H$2:$H$1000,"&lt;&gt;Loose"),""))</f>
        <v/>
      </c>
      <c r="L215" s="23">
        <f>IF(OR(A215="",J215=0),"",TEXT(MINIFS(Comps!$E$2:$E$1000,Comps!$A$2:$A$1000,A215,Comps!$C$2:$C$1000,"Sold",Comps!$H$2:$H$1000,"&lt;&gt;Loose"),"0")&amp;"-"&amp;TEXT(MAXIFS(Comps!$E$2:$E$1000,Comps!$A$2:$A$1000,A215,Comps!$C$2:$C$1000,"Sold",Comps!$H$2:$H$1000,"&lt;&gt;Loose"),"0"))</f>
        <v/>
      </c>
      <c r="M215" s="24">
        <f>IF(OR(F215="",H215=""),"",ROUND((F215+N(I215)+IF(N(I215)&gt;0,Settings!$B$14,0)+IFERROR(VLOOKUP(H215,Settings!$A$2:$C$10,3,FALSE),0)+Settings!$B$13)/(1-IFERROR(VLOOKUP(H215,Settings!$A$2:$C$10,2,FALSE),0)),2))</f>
        <v/>
      </c>
      <c r="N215" s="9" t="n"/>
      <c r="P215" s="22" t="n"/>
      <c r="Q215" s="22" t="n"/>
      <c r="R215" s="9" t="n"/>
      <c r="S215" s="9" t="n"/>
      <c r="T215" s="24">
        <f>IF(R215="","",ROUND(R215*IFERROR(VLOOKUP(H215,Settings!$A$2:$C$10,2,FALSE),0)+IFERROR(VLOOKUP(H215,Settings!$A$2:$C$10,3,FALSE),0),2))</f>
        <v/>
      </c>
      <c r="U215" s="24">
        <f>IF(R215="","",ROUND(R215-F215-N(S215)-IF(N(S215)&gt;0,Settings!$B$14,0)-T215,2))</f>
        <v/>
      </c>
      <c r="V215" s="23">
        <f>IF(OR(P215="",Q215=""),"",Q215-P215)</f>
        <v/>
      </c>
      <c r="W215" s="23">
        <f>IF(OR(P215="",O215&lt;&gt;"Listed"),"",TODAY()-P215)</f>
        <v/>
      </c>
    </row>
    <row r="216">
      <c r="E216" s="22" t="n"/>
      <c r="F216" s="9" t="n"/>
      <c r="I216" s="9" t="n"/>
      <c r="J216" s="23">
        <f>IF(A216="","",COUNTIFS(Comps!$A$2:$A$1000,A216,Comps!$C$2:$C$1000,"Sold",Comps!$H$2:$H$1000,"&lt;&gt;Loose"))</f>
        <v/>
      </c>
      <c r="K216" s="24">
        <f>IF(A216="","",IFERROR(AVERAGEIFS(Comps!$E$2:$E$1000,Comps!$A$2:$A$1000,A216,Comps!$C$2:$C$1000,"Sold",Comps!$H$2:$H$1000,"&lt;&gt;Loose"),""))</f>
        <v/>
      </c>
      <c r="L216" s="23">
        <f>IF(OR(A216="",J216=0),"",TEXT(MINIFS(Comps!$E$2:$E$1000,Comps!$A$2:$A$1000,A216,Comps!$C$2:$C$1000,"Sold",Comps!$H$2:$H$1000,"&lt;&gt;Loose"),"0")&amp;"-"&amp;TEXT(MAXIFS(Comps!$E$2:$E$1000,Comps!$A$2:$A$1000,A216,Comps!$C$2:$C$1000,"Sold",Comps!$H$2:$H$1000,"&lt;&gt;Loose"),"0"))</f>
        <v/>
      </c>
      <c r="M216" s="24">
        <f>IF(OR(F216="",H216=""),"",ROUND((F216+N(I216)+IF(N(I216)&gt;0,Settings!$B$14,0)+IFERROR(VLOOKUP(H216,Settings!$A$2:$C$10,3,FALSE),0)+Settings!$B$13)/(1-IFERROR(VLOOKUP(H216,Settings!$A$2:$C$10,2,FALSE),0)),2))</f>
        <v/>
      </c>
      <c r="N216" s="9" t="n"/>
      <c r="P216" s="22" t="n"/>
      <c r="Q216" s="22" t="n"/>
      <c r="R216" s="9" t="n"/>
      <c r="S216" s="9" t="n"/>
      <c r="T216" s="24">
        <f>IF(R216="","",ROUND(R216*IFERROR(VLOOKUP(H216,Settings!$A$2:$C$10,2,FALSE),0)+IFERROR(VLOOKUP(H216,Settings!$A$2:$C$10,3,FALSE),0),2))</f>
        <v/>
      </c>
      <c r="U216" s="24">
        <f>IF(R216="","",ROUND(R216-F216-N(S216)-IF(N(S216)&gt;0,Settings!$B$14,0)-T216,2))</f>
        <v/>
      </c>
      <c r="V216" s="23">
        <f>IF(OR(P216="",Q216=""),"",Q216-P216)</f>
        <v/>
      </c>
      <c r="W216" s="23">
        <f>IF(OR(P216="",O216&lt;&gt;"Listed"),"",TODAY()-P216)</f>
        <v/>
      </c>
    </row>
    <row r="217">
      <c r="E217" s="22" t="n"/>
      <c r="F217" s="9" t="n"/>
      <c r="I217" s="9" t="n"/>
      <c r="J217" s="23">
        <f>IF(A217="","",COUNTIFS(Comps!$A$2:$A$1000,A217,Comps!$C$2:$C$1000,"Sold",Comps!$H$2:$H$1000,"&lt;&gt;Loose"))</f>
        <v/>
      </c>
      <c r="K217" s="24">
        <f>IF(A217="","",IFERROR(AVERAGEIFS(Comps!$E$2:$E$1000,Comps!$A$2:$A$1000,A217,Comps!$C$2:$C$1000,"Sold",Comps!$H$2:$H$1000,"&lt;&gt;Loose"),""))</f>
        <v/>
      </c>
      <c r="L217" s="23">
        <f>IF(OR(A217="",J217=0),"",TEXT(MINIFS(Comps!$E$2:$E$1000,Comps!$A$2:$A$1000,A217,Comps!$C$2:$C$1000,"Sold",Comps!$H$2:$H$1000,"&lt;&gt;Loose"),"0")&amp;"-"&amp;TEXT(MAXIFS(Comps!$E$2:$E$1000,Comps!$A$2:$A$1000,A217,Comps!$C$2:$C$1000,"Sold",Comps!$H$2:$H$1000,"&lt;&gt;Loose"),"0"))</f>
        <v/>
      </c>
      <c r="M217" s="24">
        <f>IF(OR(F217="",H217=""),"",ROUND((F217+N(I217)+IF(N(I217)&gt;0,Settings!$B$14,0)+IFERROR(VLOOKUP(H217,Settings!$A$2:$C$10,3,FALSE),0)+Settings!$B$13)/(1-IFERROR(VLOOKUP(H217,Settings!$A$2:$C$10,2,FALSE),0)),2))</f>
        <v/>
      </c>
      <c r="N217" s="9" t="n"/>
      <c r="P217" s="22" t="n"/>
      <c r="Q217" s="22" t="n"/>
      <c r="R217" s="9" t="n"/>
      <c r="S217" s="9" t="n"/>
      <c r="T217" s="24">
        <f>IF(R217="","",ROUND(R217*IFERROR(VLOOKUP(H217,Settings!$A$2:$C$10,2,FALSE),0)+IFERROR(VLOOKUP(H217,Settings!$A$2:$C$10,3,FALSE),0),2))</f>
        <v/>
      </c>
      <c r="U217" s="24">
        <f>IF(R217="","",ROUND(R217-F217-N(S217)-IF(N(S217)&gt;0,Settings!$B$14,0)-T217,2))</f>
        <v/>
      </c>
      <c r="V217" s="23">
        <f>IF(OR(P217="",Q217=""),"",Q217-P217)</f>
        <v/>
      </c>
      <c r="W217" s="23">
        <f>IF(OR(P217="",O217&lt;&gt;"Listed"),"",TODAY()-P217)</f>
        <v/>
      </c>
    </row>
    <row r="218">
      <c r="E218" s="22" t="n"/>
      <c r="F218" s="9" t="n"/>
      <c r="I218" s="9" t="n"/>
      <c r="J218" s="23">
        <f>IF(A218="","",COUNTIFS(Comps!$A$2:$A$1000,A218,Comps!$C$2:$C$1000,"Sold",Comps!$H$2:$H$1000,"&lt;&gt;Loose"))</f>
        <v/>
      </c>
      <c r="K218" s="24">
        <f>IF(A218="","",IFERROR(AVERAGEIFS(Comps!$E$2:$E$1000,Comps!$A$2:$A$1000,A218,Comps!$C$2:$C$1000,"Sold",Comps!$H$2:$H$1000,"&lt;&gt;Loose"),""))</f>
        <v/>
      </c>
      <c r="L218" s="23">
        <f>IF(OR(A218="",J218=0),"",TEXT(MINIFS(Comps!$E$2:$E$1000,Comps!$A$2:$A$1000,A218,Comps!$C$2:$C$1000,"Sold",Comps!$H$2:$H$1000,"&lt;&gt;Loose"),"0")&amp;"-"&amp;TEXT(MAXIFS(Comps!$E$2:$E$1000,Comps!$A$2:$A$1000,A218,Comps!$C$2:$C$1000,"Sold",Comps!$H$2:$H$1000,"&lt;&gt;Loose"),"0"))</f>
        <v/>
      </c>
      <c r="M218" s="24">
        <f>IF(OR(F218="",H218=""),"",ROUND((F218+N(I218)+IF(N(I218)&gt;0,Settings!$B$14,0)+IFERROR(VLOOKUP(H218,Settings!$A$2:$C$10,3,FALSE),0)+Settings!$B$13)/(1-IFERROR(VLOOKUP(H218,Settings!$A$2:$C$10,2,FALSE),0)),2))</f>
        <v/>
      </c>
      <c r="N218" s="9" t="n"/>
      <c r="P218" s="22" t="n"/>
      <c r="Q218" s="22" t="n"/>
      <c r="R218" s="9" t="n"/>
      <c r="S218" s="9" t="n"/>
      <c r="T218" s="24">
        <f>IF(R218="","",ROUND(R218*IFERROR(VLOOKUP(H218,Settings!$A$2:$C$10,2,FALSE),0)+IFERROR(VLOOKUP(H218,Settings!$A$2:$C$10,3,FALSE),0),2))</f>
        <v/>
      </c>
      <c r="U218" s="24">
        <f>IF(R218="","",ROUND(R218-F218-N(S218)-IF(N(S218)&gt;0,Settings!$B$14,0)-T218,2))</f>
        <v/>
      </c>
      <c r="V218" s="23">
        <f>IF(OR(P218="",Q218=""),"",Q218-P218)</f>
        <v/>
      </c>
      <c r="W218" s="23">
        <f>IF(OR(P218="",O218&lt;&gt;"Listed"),"",TODAY()-P218)</f>
        <v/>
      </c>
    </row>
    <row r="219">
      <c r="E219" s="22" t="n"/>
      <c r="F219" s="9" t="n"/>
      <c r="I219" s="9" t="n"/>
      <c r="J219" s="23">
        <f>IF(A219="","",COUNTIFS(Comps!$A$2:$A$1000,A219,Comps!$C$2:$C$1000,"Sold",Comps!$H$2:$H$1000,"&lt;&gt;Loose"))</f>
        <v/>
      </c>
      <c r="K219" s="24">
        <f>IF(A219="","",IFERROR(AVERAGEIFS(Comps!$E$2:$E$1000,Comps!$A$2:$A$1000,A219,Comps!$C$2:$C$1000,"Sold",Comps!$H$2:$H$1000,"&lt;&gt;Loose"),""))</f>
        <v/>
      </c>
      <c r="L219" s="23">
        <f>IF(OR(A219="",J219=0),"",TEXT(MINIFS(Comps!$E$2:$E$1000,Comps!$A$2:$A$1000,A219,Comps!$C$2:$C$1000,"Sold",Comps!$H$2:$H$1000,"&lt;&gt;Loose"),"0")&amp;"-"&amp;TEXT(MAXIFS(Comps!$E$2:$E$1000,Comps!$A$2:$A$1000,A219,Comps!$C$2:$C$1000,"Sold",Comps!$H$2:$H$1000,"&lt;&gt;Loose"),"0"))</f>
        <v/>
      </c>
      <c r="M219" s="24">
        <f>IF(OR(F219="",H219=""),"",ROUND((F219+N(I219)+IF(N(I219)&gt;0,Settings!$B$14,0)+IFERROR(VLOOKUP(H219,Settings!$A$2:$C$10,3,FALSE),0)+Settings!$B$13)/(1-IFERROR(VLOOKUP(H219,Settings!$A$2:$C$10,2,FALSE),0)),2))</f>
        <v/>
      </c>
      <c r="N219" s="9" t="n"/>
      <c r="P219" s="22" t="n"/>
      <c r="Q219" s="22" t="n"/>
      <c r="R219" s="9" t="n"/>
      <c r="S219" s="9" t="n"/>
      <c r="T219" s="24">
        <f>IF(R219="","",ROUND(R219*IFERROR(VLOOKUP(H219,Settings!$A$2:$C$10,2,FALSE),0)+IFERROR(VLOOKUP(H219,Settings!$A$2:$C$10,3,FALSE),0),2))</f>
        <v/>
      </c>
      <c r="U219" s="24">
        <f>IF(R219="","",ROUND(R219-F219-N(S219)-IF(N(S219)&gt;0,Settings!$B$14,0)-T219,2))</f>
        <v/>
      </c>
      <c r="V219" s="23">
        <f>IF(OR(P219="",Q219=""),"",Q219-P219)</f>
        <v/>
      </c>
      <c r="W219" s="23">
        <f>IF(OR(P219="",O219&lt;&gt;"Listed"),"",TODAY()-P219)</f>
        <v/>
      </c>
    </row>
    <row r="220">
      <c r="E220" s="22" t="n"/>
      <c r="F220" s="9" t="n"/>
      <c r="I220" s="9" t="n"/>
      <c r="J220" s="23">
        <f>IF(A220="","",COUNTIFS(Comps!$A$2:$A$1000,A220,Comps!$C$2:$C$1000,"Sold",Comps!$H$2:$H$1000,"&lt;&gt;Loose"))</f>
        <v/>
      </c>
      <c r="K220" s="24">
        <f>IF(A220="","",IFERROR(AVERAGEIFS(Comps!$E$2:$E$1000,Comps!$A$2:$A$1000,A220,Comps!$C$2:$C$1000,"Sold",Comps!$H$2:$H$1000,"&lt;&gt;Loose"),""))</f>
        <v/>
      </c>
      <c r="L220" s="23">
        <f>IF(OR(A220="",J220=0),"",TEXT(MINIFS(Comps!$E$2:$E$1000,Comps!$A$2:$A$1000,A220,Comps!$C$2:$C$1000,"Sold",Comps!$H$2:$H$1000,"&lt;&gt;Loose"),"0")&amp;"-"&amp;TEXT(MAXIFS(Comps!$E$2:$E$1000,Comps!$A$2:$A$1000,A220,Comps!$C$2:$C$1000,"Sold",Comps!$H$2:$H$1000,"&lt;&gt;Loose"),"0"))</f>
        <v/>
      </c>
      <c r="M220" s="24">
        <f>IF(OR(F220="",H220=""),"",ROUND((F220+N(I220)+IF(N(I220)&gt;0,Settings!$B$14,0)+IFERROR(VLOOKUP(H220,Settings!$A$2:$C$10,3,FALSE),0)+Settings!$B$13)/(1-IFERROR(VLOOKUP(H220,Settings!$A$2:$C$10,2,FALSE),0)),2))</f>
        <v/>
      </c>
      <c r="N220" s="9" t="n"/>
      <c r="P220" s="22" t="n"/>
      <c r="Q220" s="22" t="n"/>
      <c r="R220" s="9" t="n"/>
      <c r="S220" s="9" t="n"/>
      <c r="T220" s="24">
        <f>IF(R220="","",ROUND(R220*IFERROR(VLOOKUP(H220,Settings!$A$2:$C$10,2,FALSE),0)+IFERROR(VLOOKUP(H220,Settings!$A$2:$C$10,3,FALSE),0),2))</f>
        <v/>
      </c>
      <c r="U220" s="24">
        <f>IF(R220="","",ROUND(R220-F220-N(S220)-IF(N(S220)&gt;0,Settings!$B$14,0)-T220,2))</f>
        <v/>
      </c>
      <c r="V220" s="23">
        <f>IF(OR(P220="",Q220=""),"",Q220-P220)</f>
        <v/>
      </c>
      <c r="W220" s="23">
        <f>IF(OR(P220="",O220&lt;&gt;"Listed"),"",TODAY()-P220)</f>
        <v/>
      </c>
    </row>
    <row r="221">
      <c r="E221" s="22" t="n"/>
      <c r="F221" s="9" t="n"/>
      <c r="I221" s="9" t="n"/>
      <c r="J221" s="23">
        <f>IF(A221="","",COUNTIFS(Comps!$A$2:$A$1000,A221,Comps!$C$2:$C$1000,"Sold",Comps!$H$2:$H$1000,"&lt;&gt;Loose"))</f>
        <v/>
      </c>
      <c r="K221" s="24">
        <f>IF(A221="","",IFERROR(AVERAGEIFS(Comps!$E$2:$E$1000,Comps!$A$2:$A$1000,A221,Comps!$C$2:$C$1000,"Sold",Comps!$H$2:$H$1000,"&lt;&gt;Loose"),""))</f>
        <v/>
      </c>
      <c r="L221" s="23">
        <f>IF(OR(A221="",J221=0),"",TEXT(MINIFS(Comps!$E$2:$E$1000,Comps!$A$2:$A$1000,A221,Comps!$C$2:$C$1000,"Sold",Comps!$H$2:$H$1000,"&lt;&gt;Loose"),"0")&amp;"-"&amp;TEXT(MAXIFS(Comps!$E$2:$E$1000,Comps!$A$2:$A$1000,A221,Comps!$C$2:$C$1000,"Sold",Comps!$H$2:$H$1000,"&lt;&gt;Loose"),"0"))</f>
        <v/>
      </c>
      <c r="M221" s="24">
        <f>IF(OR(F221="",H221=""),"",ROUND((F221+N(I221)+IF(N(I221)&gt;0,Settings!$B$14,0)+IFERROR(VLOOKUP(H221,Settings!$A$2:$C$10,3,FALSE),0)+Settings!$B$13)/(1-IFERROR(VLOOKUP(H221,Settings!$A$2:$C$10,2,FALSE),0)),2))</f>
        <v/>
      </c>
      <c r="N221" s="9" t="n"/>
      <c r="P221" s="22" t="n"/>
      <c r="Q221" s="22" t="n"/>
      <c r="R221" s="9" t="n"/>
      <c r="S221" s="9" t="n"/>
      <c r="T221" s="24">
        <f>IF(R221="","",ROUND(R221*IFERROR(VLOOKUP(H221,Settings!$A$2:$C$10,2,FALSE),0)+IFERROR(VLOOKUP(H221,Settings!$A$2:$C$10,3,FALSE),0),2))</f>
        <v/>
      </c>
      <c r="U221" s="24">
        <f>IF(R221="","",ROUND(R221-F221-N(S221)-IF(N(S221)&gt;0,Settings!$B$14,0)-T221,2))</f>
        <v/>
      </c>
      <c r="V221" s="23">
        <f>IF(OR(P221="",Q221=""),"",Q221-P221)</f>
        <v/>
      </c>
      <c r="W221" s="23">
        <f>IF(OR(P221="",O221&lt;&gt;"Listed"),"",TODAY()-P221)</f>
        <v/>
      </c>
    </row>
    <row r="222">
      <c r="E222" s="22" t="n"/>
      <c r="F222" s="9" t="n"/>
      <c r="I222" s="9" t="n"/>
      <c r="J222" s="23">
        <f>IF(A222="","",COUNTIFS(Comps!$A$2:$A$1000,A222,Comps!$C$2:$C$1000,"Sold",Comps!$H$2:$H$1000,"&lt;&gt;Loose"))</f>
        <v/>
      </c>
      <c r="K222" s="24">
        <f>IF(A222="","",IFERROR(AVERAGEIFS(Comps!$E$2:$E$1000,Comps!$A$2:$A$1000,A222,Comps!$C$2:$C$1000,"Sold",Comps!$H$2:$H$1000,"&lt;&gt;Loose"),""))</f>
        <v/>
      </c>
      <c r="L222" s="23">
        <f>IF(OR(A222="",J222=0),"",TEXT(MINIFS(Comps!$E$2:$E$1000,Comps!$A$2:$A$1000,A222,Comps!$C$2:$C$1000,"Sold",Comps!$H$2:$H$1000,"&lt;&gt;Loose"),"0")&amp;"-"&amp;TEXT(MAXIFS(Comps!$E$2:$E$1000,Comps!$A$2:$A$1000,A222,Comps!$C$2:$C$1000,"Sold",Comps!$H$2:$H$1000,"&lt;&gt;Loose"),"0"))</f>
        <v/>
      </c>
      <c r="M222" s="24">
        <f>IF(OR(F222="",H222=""),"",ROUND((F222+N(I222)+IF(N(I222)&gt;0,Settings!$B$14,0)+IFERROR(VLOOKUP(H222,Settings!$A$2:$C$10,3,FALSE),0)+Settings!$B$13)/(1-IFERROR(VLOOKUP(H222,Settings!$A$2:$C$10,2,FALSE),0)),2))</f>
        <v/>
      </c>
      <c r="N222" s="9" t="n"/>
      <c r="P222" s="22" t="n"/>
      <c r="Q222" s="22" t="n"/>
      <c r="R222" s="9" t="n"/>
      <c r="S222" s="9" t="n"/>
      <c r="T222" s="24">
        <f>IF(R222="","",ROUND(R222*IFERROR(VLOOKUP(H222,Settings!$A$2:$C$10,2,FALSE),0)+IFERROR(VLOOKUP(H222,Settings!$A$2:$C$10,3,FALSE),0),2))</f>
        <v/>
      </c>
      <c r="U222" s="24">
        <f>IF(R222="","",ROUND(R222-F222-N(S222)-IF(N(S222)&gt;0,Settings!$B$14,0)-T222,2))</f>
        <v/>
      </c>
      <c r="V222" s="23">
        <f>IF(OR(P222="",Q222=""),"",Q222-P222)</f>
        <v/>
      </c>
      <c r="W222" s="23">
        <f>IF(OR(P222="",O222&lt;&gt;"Listed"),"",TODAY()-P222)</f>
        <v/>
      </c>
    </row>
    <row r="223">
      <c r="E223" s="22" t="n"/>
      <c r="F223" s="9" t="n"/>
      <c r="I223" s="9" t="n"/>
      <c r="J223" s="23">
        <f>IF(A223="","",COUNTIFS(Comps!$A$2:$A$1000,A223,Comps!$C$2:$C$1000,"Sold",Comps!$H$2:$H$1000,"&lt;&gt;Loose"))</f>
        <v/>
      </c>
      <c r="K223" s="24">
        <f>IF(A223="","",IFERROR(AVERAGEIFS(Comps!$E$2:$E$1000,Comps!$A$2:$A$1000,A223,Comps!$C$2:$C$1000,"Sold",Comps!$H$2:$H$1000,"&lt;&gt;Loose"),""))</f>
        <v/>
      </c>
      <c r="L223" s="23">
        <f>IF(OR(A223="",J223=0),"",TEXT(MINIFS(Comps!$E$2:$E$1000,Comps!$A$2:$A$1000,A223,Comps!$C$2:$C$1000,"Sold",Comps!$H$2:$H$1000,"&lt;&gt;Loose"),"0")&amp;"-"&amp;TEXT(MAXIFS(Comps!$E$2:$E$1000,Comps!$A$2:$A$1000,A223,Comps!$C$2:$C$1000,"Sold",Comps!$H$2:$H$1000,"&lt;&gt;Loose"),"0"))</f>
        <v/>
      </c>
      <c r="M223" s="24">
        <f>IF(OR(F223="",H223=""),"",ROUND((F223+N(I223)+IF(N(I223)&gt;0,Settings!$B$14,0)+IFERROR(VLOOKUP(H223,Settings!$A$2:$C$10,3,FALSE),0)+Settings!$B$13)/(1-IFERROR(VLOOKUP(H223,Settings!$A$2:$C$10,2,FALSE),0)),2))</f>
        <v/>
      </c>
      <c r="N223" s="9" t="n"/>
      <c r="P223" s="22" t="n"/>
      <c r="Q223" s="22" t="n"/>
      <c r="R223" s="9" t="n"/>
      <c r="S223" s="9" t="n"/>
      <c r="T223" s="24">
        <f>IF(R223="","",ROUND(R223*IFERROR(VLOOKUP(H223,Settings!$A$2:$C$10,2,FALSE),0)+IFERROR(VLOOKUP(H223,Settings!$A$2:$C$10,3,FALSE),0),2))</f>
        <v/>
      </c>
      <c r="U223" s="24">
        <f>IF(R223="","",ROUND(R223-F223-N(S223)-IF(N(S223)&gt;0,Settings!$B$14,0)-T223,2))</f>
        <v/>
      </c>
      <c r="V223" s="23">
        <f>IF(OR(P223="",Q223=""),"",Q223-P223)</f>
        <v/>
      </c>
      <c r="W223" s="23">
        <f>IF(OR(P223="",O223&lt;&gt;"Listed"),"",TODAY()-P223)</f>
        <v/>
      </c>
    </row>
    <row r="224">
      <c r="E224" s="22" t="n"/>
      <c r="F224" s="9" t="n"/>
      <c r="I224" s="9" t="n"/>
      <c r="J224" s="23">
        <f>IF(A224="","",COUNTIFS(Comps!$A$2:$A$1000,A224,Comps!$C$2:$C$1000,"Sold",Comps!$H$2:$H$1000,"&lt;&gt;Loose"))</f>
        <v/>
      </c>
      <c r="K224" s="24">
        <f>IF(A224="","",IFERROR(AVERAGEIFS(Comps!$E$2:$E$1000,Comps!$A$2:$A$1000,A224,Comps!$C$2:$C$1000,"Sold",Comps!$H$2:$H$1000,"&lt;&gt;Loose"),""))</f>
        <v/>
      </c>
      <c r="L224" s="23">
        <f>IF(OR(A224="",J224=0),"",TEXT(MINIFS(Comps!$E$2:$E$1000,Comps!$A$2:$A$1000,A224,Comps!$C$2:$C$1000,"Sold",Comps!$H$2:$H$1000,"&lt;&gt;Loose"),"0")&amp;"-"&amp;TEXT(MAXIFS(Comps!$E$2:$E$1000,Comps!$A$2:$A$1000,A224,Comps!$C$2:$C$1000,"Sold",Comps!$H$2:$H$1000,"&lt;&gt;Loose"),"0"))</f>
        <v/>
      </c>
      <c r="M224" s="24">
        <f>IF(OR(F224="",H224=""),"",ROUND((F224+N(I224)+IF(N(I224)&gt;0,Settings!$B$14,0)+IFERROR(VLOOKUP(H224,Settings!$A$2:$C$10,3,FALSE),0)+Settings!$B$13)/(1-IFERROR(VLOOKUP(H224,Settings!$A$2:$C$10,2,FALSE),0)),2))</f>
        <v/>
      </c>
      <c r="N224" s="9" t="n"/>
      <c r="P224" s="22" t="n"/>
      <c r="Q224" s="22" t="n"/>
      <c r="R224" s="9" t="n"/>
      <c r="S224" s="9" t="n"/>
      <c r="T224" s="24">
        <f>IF(R224="","",ROUND(R224*IFERROR(VLOOKUP(H224,Settings!$A$2:$C$10,2,FALSE),0)+IFERROR(VLOOKUP(H224,Settings!$A$2:$C$10,3,FALSE),0),2))</f>
        <v/>
      </c>
      <c r="U224" s="24">
        <f>IF(R224="","",ROUND(R224-F224-N(S224)-IF(N(S224)&gt;0,Settings!$B$14,0)-T224,2))</f>
        <v/>
      </c>
      <c r="V224" s="23">
        <f>IF(OR(P224="",Q224=""),"",Q224-P224)</f>
        <v/>
      </c>
      <c r="W224" s="23">
        <f>IF(OR(P224="",O224&lt;&gt;"Listed"),"",TODAY()-P224)</f>
        <v/>
      </c>
    </row>
    <row r="225">
      <c r="E225" s="22" t="n"/>
      <c r="F225" s="9" t="n"/>
      <c r="I225" s="9" t="n"/>
      <c r="J225" s="23">
        <f>IF(A225="","",COUNTIFS(Comps!$A$2:$A$1000,A225,Comps!$C$2:$C$1000,"Sold",Comps!$H$2:$H$1000,"&lt;&gt;Loose"))</f>
        <v/>
      </c>
      <c r="K225" s="24">
        <f>IF(A225="","",IFERROR(AVERAGEIFS(Comps!$E$2:$E$1000,Comps!$A$2:$A$1000,A225,Comps!$C$2:$C$1000,"Sold",Comps!$H$2:$H$1000,"&lt;&gt;Loose"),""))</f>
        <v/>
      </c>
      <c r="L225" s="23">
        <f>IF(OR(A225="",J225=0),"",TEXT(MINIFS(Comps!$E$2:$E$1000,Comps!$A$2:$A$1000,A225,Comps!$C$2:$C$1000,"Sold",Comps!$H$2:$H$1000,"&lt;&gt;Loose"),"0")&amp;"-"&amp;TEXT(MAXIFS(Comps!$E$2:$E$1000,Comps!$A$2:$A$1000,A225,Comps!$C$2:$C$1000,"Sold",Comps!$H$2:$H$1000,"&lt;&gt;Loose"),"0"))</f>
        <v/>
      </c>
      <c r="M225" s="24">
        <f>IF(OR(F225="",H225=""),"",ROUND((F225+N(I225)+IF(N(I225)&gt;0,Settings!$B$14,0)+IFERROR(VLOOKUP(H225,Settings!$A$2:$C$10,3,FALSE),0)+Settings!$B$13)/(1-IFERROR(VLOOKUP(H225,Settings!$A$2:$C$10,2,FALSE),0)),2))</f>
        <v/>
      </c>
      <c r="N225" s="9" t="n"/>
      <c r="P225" s="22" t="n"/>
      <c r="Q225" s="22" t="n"/>
      <c r="R225" s="9" t="n"/>
      <c r="S225" s="9" t="n"/>
      <c r="T225" s="24">
        <f>IF(R225="","",ROUND(R225*IFERROR(VLOOKUP(H225,Settings!$A$2:$C$10,2,FALSE),0)+IFERROR(VLOOKUP(H225,Settings!$A$2:$C$10,3,FALSE),0),2))</f>
        <v/>
      </c>
      <c r="U225" s="24">
        <f>IF(R225="","",ROUND(R225-F225-N(S225)-IF(N(S225)&gt;0,Settings!$B$14,0)-T225,2))</f>
        <v/>
      </c>
      <c r="V225" s="23">
        <f>IF(OR(P225="",Q225=""),"",Q225-P225)</f>
        <v/>
      </c>
      <c r="W225" s="23">
        <f>IF(OR(P225="",O225&lt;&gt;"Listed"),"",TODAY()-P225)</f>
        <v/>
      </c>
    </row>
    <row r="226">
      <c r="E226" s="22" t="n"/>
      <c r="F226" s="9" t="n"/>
      <c r="I226" s="9" t="n"/>
      <c r="J226" s="23">
        <f>IF(A226="","",COUNTIFS(Comps!$A$2:$A$1000,A226,Comps!$C$2:$C$1000,"Sold",Comps!$H$2:$H$1000,"&lt;&gt;Loose"))</f>
        <v/>
      </c>
      <c r="K226" s="24">
        <f>IF(A226="","",IFERROR(AVERAGEIFS(Comps!$E$2:$E$1000,Comps!$A$2:$A$1000,A226,Comps!$C$2:$C$1000,"Sold",Comps!$H$2:$H$1000,"&lt;&gt;Loose"),""))</f>
        <v/>
      </c>
      <c r="L226" s="23">
        <f>IF(OR(A226="",J226=0),"",TEXT(MINIFS(Comps!$E$2:$E$1000,Comps!$A$2:$A$1000,A226,Comps!$C$2:$C$1000,"Sold",Comps!$H$2:$H$1000,"&lt;&gt;Loose"),"0")&amp;"-"&amp;TEXT(MAXIFS(Comps!$E$2:$E$1000,Comps!$A$2:$A$1000,A226,Comps!$C$2:$C$1000,"Sold",Comps!$H$2:$H$1000,"&lt;&gt;Loose"),"0"))</f>
        <v/>
      </c>
      <c r="M226" s="24">
        <f>IF(OR(F226="",H226=""),"",ROUND((F226+N(I226)+IF(N(I226)&gt;0,Settings!$B$14,0)+IFERROR(VLOOKUP(H226,Settings!$A$2:$C$10,3,FALSE),0)+Settings!$B$13)/(1-IFERROR(VLOOKUP(H226,Settings!$A$2:$C$10,2,FALSE),0)),2))</f>
        <v/>
      </c>
      <c r="N226" s="9" t="n"/>
      <c r="P226" s="22" t="n"/>
      <c r="Q226" s="22" t="n"/>
      <c r="R226" s="9" t="n"/>
      <c r="S226" s="9" t="n"/>
      <c r="T226" s="24">
        <f>IF(R226="","",ROUND(R226*IFERROR(VLOOKUP(H226,Settings!$A$2:$C$10,2,FALSE),0)+IFERROR(VLOOKUP(H226,Settings!$A$2:$C$10,3,FALSE),0),2))</f>
        <v/>
      </c>
      <c r="U226" s="24">
        <f>IF(R226="","",ROUND(R226-F226-N(S226)-IF(N(S226)&gt;0,Settings!$B$14,0)-T226,2))</f>
        <v/>
      </c>
      <c r="V226" s="23">
        <f>IF(OR(P226="",Q226=""),"",Q226-P226)</f>
        <v/>
      </c>
      <c r="W226" s="23">
        <f>IF(OR(P226="",O226&lt;&gt;"Listed"),"",TODAY()-P226)</f>
        <v/>
      </c>
    </row>
    <row r="227">
      <c r="E227" s="22" t="n"/>
      <c r="F227" s="9" t="n"/>
      <c r="I227" s="9" t="n"/>
      <c r="J227" s="23">
        <f>IF(A227="","",COUNTIFS(Comps!$A$2:$A$1000,A227,Comps!$C$2:$C$1000,"Sold",Comps!$H$2:$H$1000,"&lt;&gt;Loose"))</f>
        <v/>
      </c>
      <c r="K227" s="24">
        <f>IF(A227="","",IFERROR(AVERAGEIFS(Comps!$E$2:$E$1000,Comps!$A$2:$A$1000,A227,Comps!$C$2:$C$1000,"Sold",Comps!$H$2:$H$1000,"&lt;&gt;Loose"),""))</f>
        <v/>
      </c>
      <c r="L227" s="23">
        <f>IF(OR(A227="",J227=0),"",TEXT(MINIFS(Comps!$E$2:$E$1000,Comps!$A$2:$A$1000,A227,Comps!$C$2:$C$1000,"Sold",Comps!$H$2:$H$1000,"&lt;&gt;Loose"),"0")&amp;"-"&amp;TEXT(MAXIFS(Comps!$E$2:$E$1000,Comps!$A$2:$A$1000,A227,Comps!$C$2:$C$1000,"Sold",Comps!$H$2:$H$1000,"&lt;&gt;Loose"),"0"))</f>
        <v/>
      </c>
      <c r="M227" s="24">
        <f>IF(OR(F227="",H227=""),"",ROUND((F227+N(I227)+IF(N(I227)&gt;0,Settings!$B$14,0)+IFERROR(VLOOKUP(H227,Settings!$A$2:$C$10,3,FALSE),0)+Settings!$B$13)/(1-IFERROR(VLOOKUP(H227,Settings!$A$2:$C$10,2,FALSE),0)),2))</f>
        <v/>
      </c>
      <c r="N227" s="9" t="n"/>
      <c r="P227" s="22" t="n"/>
      <c r="Q227" s="22" t="n"/>
      <c r="R227" s="9" t="n"/>
      <c r="S227" s="9" t="n"/>
      <c r="T227" s="24">
        <f>IF(R227="","",ROUND(R227*IFERROR(VLOOKUP(H227,Settings!$A$2:$C$10,2,FALSE),0)+IFERROR(VLOOKUP(H227,Settings!$A$2:$C$10,3,FALSE),0),2))</f>
        <v/>
      </c>
      <c r="U227" s="24">
        <f>IF(R227="","",ROUND(R227-F227-N(S227)-IF(N(S227)&gt;0,Settings!$B$14,0)-T227,2))</f>
        <v/>
      </c>
      <c r="V227" s="23">
        <f>IF(OR(P227="",Q227=""),"",Q227-P227)</f>
        <v/>
      </c>
      <c r="W227" s="23">
        <f>IF(OR(P227="",O227&lt;&gt;"Listed"),"",TODAY()-P227)</f>
        <v/>
      </c>
    </row>
    <row r="228">
      <c r="E228" s="22" t="n"/>
      <c r="F228" s="9" t="n"/>
      <c r="I228" s="9" t="n"/>
      <c r="J228" s="23">
        <f>IF(A228="","",COUNTIFS(Comps!$A$2:$A$1000,A228,Comps!$C$2:$C$1000,"Sold",Comps!$H$2:$H$1000,"&lt;&gt;Loose"))</f>
        <v/>
      </c>
      <c r="K228" s="24">
        <f>IF(A228="","",IFERROR(AVERAGEIFS(Comps!$E$2:$E$1000,Comps!$A$2:$A$1000,A228,Comps!$C$2:$C$1000,"Sold",Comps!$H$2:$H$1000,"&lt;&gt;Loose"),""))</f>
        <v/>
      </c>
      <c r="L228" s="23">
        <f>IF(OR(A228="",J228=0),"",TEXT(MINIFS(Comps!$E$2:$E$1000,Comps!$A$2:$A$1000,A228,Comps!$C$2:$C$1000,"Sold",Comps!$H$2:$H$1000,"&lt;&gt;Loose"),"0")&amp;"-"&amp;TEXT(MAXIFS(Comps!$E$2:$E$1000,Comps!$A$2:$A$1000,A228,Comps!$C$2:$C$1000,"Sold",Comps!$H$2:$H$1000,"&lt;&gt;Loose"),"0"))</f>
        <v/>
      </c>
      <c r="M228" s="24">
        <f>IF(OR(F228="",H228=""),"",ROUND((F228+N(I228)+IF(N(I228)&gt;0,Settings!$B$14,0)+IFERROR(VLOOKUP(H228,Settings!$A$2:$C$10,3,FALSE),0)+Settings!$B$13)/(1-IFERROR(VLOOKUP(H228,Settings!$A$2:$C$10,2,FALSE),0)),2))</f>
        <v/>
      </c>
      <c r="N228" s="9" t="n"/>
      <c r="P228" s="22" t="n"/>
      <c r="Q228" s="22" t="n"/>
      <c r="R228" s="9" t="n"/>
      <c r="S228" s="9" t="n"/>
      <c r="T228" s="24">
        <f>IF(R228="","",ROUND(R228*IFERROR(VLOOKUP(H228,Settings!$A$2:$C$10,2,FALSE),0)+IFERROR(VLOOKUP(H228,Settings!$A$2:$C$10,3,FALSE),0),2))</f>
        <v/>
      </c>
      <c r="U228" s="24">
        <f>IF(R228="","",ROUND(R228-F228-N(S228)-IF(N(S228)&gt;0,Settings!$B$14,0)-T228,2))</f>
        <v/>
      </c>
      <c r="V228" s="23">
        <f>IF(OR(P228="",Q228=""),"",Q228-P228)</f>
        <v/>
      </c>
      <c r="W228" s="23">
        <f>IF(OR(P228="",O228&lt;&gt;"Listed"),"",TODAY()-P228)</f>
        <v/>
      </c>
    </row>
    <row r="229">
      <c r="E229" s="22" t="n"/>
      <c r="F229" s="9" t="n"/>
      <c r="I229" s="9" t="n"/>
      <c r="J229" s="23">
        <f>IF(A229="","",COUNTIFS(Comps!$A$2:$A$1000,A229,Comps!$C$2:$C$1000,"Sold",Comps!$H$2:$H$1000,"&lt;&gt;Loose"))</f>
        <v/>
      </c>
      <c r="K229" s="24">
        <f>IF(A229="","",IFERROR(AVERAGEIFS(Comps!$E$2:$E$1000,Comps!$A$2:$A$1000,A229,Comps!$C$2:$C$1000,"Sold",Comps!$H$2:$H$1000,"&lt;&gt;Loose"),""))</f>
        <v/>
      </c>
      <c r="L229" s="23">
        <f>IF(OR(A229="",J229=0),"",TEXT(MINIFS(Comps!$E$2:$E$1000,Comps!$A$2:$A$1000,A229,Comps!$C$2:$C$1000,"Sold",Comps!$H$2:$H$1000,"&lt;&gt;Loose"),"0")&amp;"-"&amp;TEXT(MAXIFS(Comps!$E$2:$E$1000,Comps!$A$2:$A$1000,A229,Comps!$C$2:$C$1000,"Sold",Comps!$H$2:$H$1000,"&lt;&gt;Loose"),"0"))</f>
        <v/>
      </c>
      <c r="M229" s="24">
        <f>IF(OR(F229="",H229=""),"",ROUND((F229+N(I229)+IF(N(I229)&gt;0,Settings!$B$14,0)+IFERROR(VLOOKUP(H229,Settings!$A$2:$C$10,3,FALSE),0)+Settings!$B$13)/(1-IFERROR(VLOOKUP(H229,Settings!$A$2:$C$10,2,FALSE),0)),2))</f>
        <v/>
      </c>
      <c r="N229" s="9" t="n"/>
      <c r="P229" s="22" t="n"/>
      <c r="Q229" s="22" t="n"/>
      <c r="R229" s="9" t="n"/>
      <c r="S229" s="9" t="n"/>
      <c r="T229" s="24">
        <f>IF(R229="","",ROUND(R229*IFERROR(VLOOKUP(H229,Settings!$A$2:$C$10,2,FALSE),0)+IFERROR(VLOOKUP(H229,Settings!$A$2:$C$10,3,FALSE),0),2))</f>
        <v/>
      </c>
      <c r="U229" s="24">
        <f>IF(R229="","",ROUND(R229-F229-N(S229)-IF(N(S229)&gt;0,Settings!$B$14,0)-T229,2))</f>
        <v/>
      </c>
      <c r="V229" s="23">
        <f>IF(OR(P229="",Q229=""),"",Q229-P229)</f>
        <v/>
      </c>
      <c r="W229" s="23">
        <f>IF(OR(P229="",O229&lt;&gt;"Listed"),"",TODAY()-P229)</f>
        <v/>
      </c>
    </row>
    <row r="230">
      <c r="E230" s="22" t="n"/>
      <c r="F230" s="9" t="n"/>
      <c r="I230" s="9" t="n"/>
      <c r="J230" s="23">
        <f>IF(A230="","",COUNTIFS(Comps!$A$2:$A$1000,A230,Comps!$C$2:$C$1000,"Sold",Comps!$H$2:$H$1000,"&lt;&gt;Loose"))</f>
        <v/>
      </c>
      <c r="K230" s="24">
        <f>IF(A230="","",IFERROR(AVERAGEIFS(Comps!$E$2:$E$1000,Comps!$A$2:$A$1000,A230,Comps!$C$2:$C$1000,"Sold",Comps!$H$2:$H$1000,"&lt;&gt;Loose"),""))</f>
        <v/>
      </c>
      <c r="L230" s="23">
        <f>IF(OR(A230="",J230=0),"",TEXT(MINIFS(Comps!$E$2:$E$1000,Comps!$A$2:$A$1000,A230,Comps!$C$2:$C$1000,"Sold",Comps!$H$2:$H$1000,"&lt;&gt;Loose"),"0")&amp;"-"&amp;TEXT(MAXIFS(Comps!$E$2:$E$1000,Comps!$A$2:$A$1000,A230,Comps!$C$2:$C$1000,"Sold",Comps!$H$2:$H$1000,"&lt;&gt;Loose"),"0"))</f>
        <v/>
      </c>
      <c r="M230" s="24">
        <f>IF(OR(F230="",H230=""),"",ROUND((F230+N(I230)+IF(N(I230)&gt;0,Settings!$B$14,0)+IFERROR(VLOOKUP(H230,Settings!$A$2:$C$10,3,FALSE),0)+Settings!$B$13)/(1-IFERROR(VLOOKUP(H230,Settings!$A$2:$C$10,2,FALSE),0)),2))</f>
        <v/>
      </c>
      <c r="N230" s="9" t="n"/>
      <c r="P230" s="22" t="n"/>
      <c r="Q230" s="22" t="n"/>
      <c r="R230" s="9" t="n"/>
      <c r="S230" s="9" t="n"/>
      <c r="T230" s="24">
        <f>IF(R230="","",ROUND(R230*IFERROR(VLOOKUP(H230,Settings!$A$2:$C$10,2,FALSE),0)+IFERROR(VLOOKUP(H230,Settings!$A$2:$C$10,3,FALSE),0),2))</f>
        <v/>
      </c>
      <c r="U230" s="24">
        <f>IF(R230="","",ROUND(R230-F230-N(S230)-IF(N(S230)&gt;0,Settings!$B$14,0)-T230,2))</f>
        <v/>
      </c>
      <c r="V230" s="23">
        <f>IF(OR(P230="",Q230=""),"",Q230-P230)</f>
        <v/>
      </c>
      <c r="W230" s="23">
        <f>IF(OR(P230="",O230&lt;&gt;"Listed"),"",TODAY()-P230)</f>
        <v/>
      </c>
    </row>
    <row r="231">
      <c r="E231" s="22" t="n"/>
      <c r="F231" s="9" t="n"/>
      <c r="I231" s="9" t="n"/>
      <c r="J231" s="23">
        <f>IF(A231="","",COUNTIFS(Comps!$A$2:$A$1000,A231,Comps!$C$2:$C$1000,"Sold",Comps!$H$2:$H$1000,"&lt;&gt;Loose"))</f>
        <v/>
      </c>
      <c r="K231" s="24">
        <f>IF(A231="","",IFERROR(AVERAGEIFS(Comps!$E$2:$E$1000,Comps!$A$2:$A$1000,A231,Comps!$C$2:$C$1000,"Sold",Comps!$H$2:$H$1000,"&lt;&gt;Loose"),""))</f>
        <v/>
      </c>
      <c r="L231" s="23">
        <f>IF(OR(A231="",J231=0),"",TEXT(MINIFS(Comps!$E$2:$E$1000,Comps!$A$2:$A$1000,A231,Comps!$C$2:$C$1000,"Sold",Comps!$H$2:$H$1000,"&lt;&gt;Loose"),"0")&amp;"-"&amp;TEXT(MAXIFS(Comps!$E$2:$E$1000,Comps!$A$2:$A$1000,A231,Comps!$C$2:$C$1000,"Sold",Comps!$H$2:$H$1000,"&lt;&gt;Loose"),"0"))</f>
        <v/>
      </c>
      <c r="M231" s="24">
        <f>IF(OR(F231="",H231=""),"",ROUND((F231+N(I231)+IF(N(I231)&gt;0,Settings!$B$14,0)+IFERROR(VLOOKUP(H231,Settings!$A$2:$C$10,3,FALSE),0)+Settings!$B$13)/(1-IFERROR(VLOOKUP(H231,Settings!$A$2:$C$10,2,FALSE),0)),2))</f>
        <v/>
      </c>
      <c r="N231" s="9" t="n"/>
      <c r="P231" s="22" t="n"/>
      <c r="Q231" s="22" t="n"/>
      <c r="R231" s="9" t="n"/>
      <c r="S231" s="9" t="n"/>
      <c r="T231" s="24">
        <f>IF(R231="","",ROUND(R231*IFERROR(VLOOKUP(H231,Settings!$A$2:$C$10,2,FALSE),0)+IFERROR(VLOOKUP(H231,Settings!$A$2:$C$10,3,FALSE),0),2))</f>
        <v/>
      </c>
      <c r="U231" s="24">
        <f>IF(R231="","",ROUND(R231-F231-N(S231)-IF(N(S231)&gt;0,Settings!$B$14,0)-T231,2))</f>
        <v/>
      </c>
      <c r="V231" s="23">
        <f>IF(OR(P231="",Q231=""),"",Q231-P231)</f>
        <v/>
      </c>
      <c r="W231" s="23">
        <f>IF(OR(P231="",O231&lt;&gt;"Listed"),"",TODAY()-P231)</f>
        <v/>
      </c>
    </row>
    <row r="232">
      <c r="E232" s="22" t="n"/>
      <c r="F232" s="9" t="n"/>
      <c r="I232" s="9" t="n"/>
      <c r="J232" s="23">
        <f>IF(A232="","",COUNTIFS(Comps!$A$2:$A$1000,A232,Comps!$C$2:$C$1000,"Sold",Comps!$H$2:$H$1000,"&lt;&gt;Loose"))</f>
        <v/>
      </c>
      <c r="K232" s="24">
        <f>IF(A232="","",IFERROR(AVERAGEIFS(Comps!$E$2:$E$1000,Comps!$A$2:$A$1000,A232,Comps!$C$2:$C$1000,"Sold",Comps!$H$2:$H$1000,"&lt;&gt;Loose"),""))</f>
        <v/>
      </c>
      <c r="L232" s="23">
        <f>IF(OR(A232="",J232=0),"",TEXT(MINIFS(Comps!$E$2:$E$1000,Comps!$A$2:$A$1000,A232,Comps!$C$2:$C$1000,"Sold",Comps!$H$2:$H$1000,"&lt;&gt;Loose"),"0")&amp;"-"&amp;TEXT(MAXIFS(Comps!$E$2:$E$1000,Comps!$A$2:$A$1000,A232,Comps!$C$2:$C$1000,"Sold",Comps!$H$2:$H$1000,"&lt;&gt;Loose"),"0"))</f>
        <v/>
      </c>
      <c r="M232" s="24">
        <f>IF(OR(F232="",H232=""),"",ROUND((F232+N(I232)+IF(N(I232)&gt;0,Settings!$B$14,0)+IFERROR(VLOOKUP(H232,Settings!$A$2:$C$10,3,FALSE),0)+Settings!$B$13)/(1-IFERROR(VLOOKUP(H232,Settings!$A$2:$C$10,2,FALSE),0)),2))</f>
        <v/>
      </c>
      <c r="N232" s="9" t="n"/>
      <c r="P232" s="22" t="n"/>
      <c r="Q232" s="22" t="n"/>
      <c r="R232" s="9" t="n"/>
      <c r="S232" s="9" t="n"/>
      <c r="T232" s="24">
        <f>IF(R232="","",ROUND(R232*IFERROR(VLOOKUP(H232,Settings!$A$2:$C$10,2,FALSE),0)+IFERROR(VLOOKUP(H232,Settings!$A$2:$C$10,3,FALSE),0),2))</f>
        <v/>
      </c>
      <c r="U232" s="24">
        <f>IF(R232="","",ROUND(R232-F232-N(S232)-IF(N(S232)&gt;0,Settings!$B$14,0)-T232,2))</f>
        <v/>
      </c>
      <c r="V232" s="23">
        <f>IF(OR(P232="",Q232=""),"",Q232-P232)</f>
        <v/>
      </c>
      <c r="W232" s="23">
        <f>IF(OR(P232="",O232&lt;&gt;"Listed"),"",TODAY()-P232)</f>
        <v/>
      </c>
    </row>
    <row r="233">
      <c r="E233" s="22" t="n"/>
      <c r="F233" s="9" t="n"/>
      <c r="I233" s="9" t="n"/>
      <c r="J233" s="23">
        <f>IF(A233="","",COUNTIFS(Comps!$A$2:$A$1000,A233,Comps!$C$2:$C$1000,"Sold",Comps!$H$2:$H$1000,"&lt;&gt;Loose"))</f>
        <v/>
      </c>
      <c r="K233" s="24">
        <f>IF(A233="","",IFERROR(AVERAGEIFS(Comps!$E$2:$E$1000,Comps!$A$2:$A$1000,A233,Comps!$C$2:$C$1000,"Sold",Comps!$H$2:$H$1000,"&lt;&gt;Loose"),""))</f>
        <v/>
      </c>
      <c r="L233" s="23">
        <f>IF(OR(A233="",J233=0),"",TEXT(MINIFS(Comps!$E$2:$E$1000,Comps!$A$2:$A$1000,A233,Comps!$C$2:$C$1000,"Sold",Comps!$H$2:$H$1000,"&lt;&gt;Loose"),"0")&amp;"-"&amp;TEXT(MAXIFS(Comps!$E$2:$E$1000,Comps!$A$2:$A$1000,A233,Comps!$C$2:$C$1000,"Sold",Comps!$H$2:$H$1000,"&lt;&gt;Loose"),"0"))</f>
        <v/>
      </c>
      <c r="M233" s="24">
        <f>IF(OR(F233="",H233=""),"",ROUND((F233+N(I233)+IF(N(I233)&gt;0,Settings!$B$14,0)+IFERROR(VLOOKUP(H233,Settings!$A$2:$C$10,3,FALSE),0)+Settings!$B$13)/(1-IFERROR(VLOOKUP(H233,Settings!$A$2:$C$10,2,FALSE),0)),2))</f>
        <v/>
      </c>
      <c r="N233" s="9" t="n"/>
      <c r="P233" s="22" t="n"/>
      <c r="Q233" s="22" t="n"/>
      <c r="R233" s="9" t="n"/>
      <c r="S233" s="9" t="n"/>
      <c r="T233" s="24">
        <f>IF(R233="","",ROUND(R233*IFERROR(VLOOKUP(H233,Settings!$A$2:$C$10,2,FALSE),0)+IFERROR(VLOOKUP(H233,Settings!$A$2:$C$10,3,FALSE),0),2))</f>
        <v/>
      </c>
      <c r="U233" s="24">
        <f>IF(R233="","",ROUND(R233-F233-N(S233)-IF(N(S233)&gt;0,Settings!$B$14,0)-T233,2))</f>
        <v/>
      </c>
      <c r="V233" s="23">
        <f>IF(OR(P233="",Q233=""),"",Q233-P233)</f>
        <v/>
      </c>
      <c r="W233" s="23">
        <f>IF(OR(P233="",O233&lt;&gt;"Listed"),"",TODAY()-P233)</f>
        <v/>
      </c>
    </row>
    <row r="234">
      <c r="E234" s="22" t="n"/>
      <c r="F234" s="9" t="n"/>
      <c r="I234" s="9" t="n"/>
      <c r="J234" s="23">
        <f>IF(A234="","",COUNTIFS(Comps!$A$2:$A$1000,A234,Comps!$C$2:$C$1000,"Sold",Comps!$H$2:$H$1000,"&lt;&gt;Loose"))</f>
        <v/>
      </c>
      <c r="K234" s="24">
        <f>IF(A234="","",IFERROR(AVERAGEIFS(Comps!$E$2:$E$1000,Comps!$A$2:$A$1000,A234,Comps!$C$2:$C$1000,"Sold",Comps!$H$2:$H$1000,"&lt;&gt;Loose"),""))</f>
        <v/>
      </c>
      <c r="L234" s="23">
        <f>IF(OR(A234="",J234=0),"",TEXT(MINIFS(Comps!$E$2:$E$1000,Comps!$A$2:$A$1000,A234,Comps!$C$2:$C$1000,"Sold",Comps!$H$2:$H$1000,"&lt;&gt;Loose"),"0")&amp;"-"&amp;TEXT(MAXIFS(Comps!$E$2:$E$1000,Comps!$A$2:$A$1000,A234,Comps!$C$2:$C$1000,"Sold",Comps!$H$2:$H$1000,"&lt;&gt;Loose"),"0"))</f>
        <v/>
      </c>
      <c r="M234" s="24">
        <f>IF(OR(F234="",H234=""),"",ROUND((F234+N(I234)+IF(N(I234)&gt;0,Settings!$B$14,0)+IFERROR(VLOOKUP(H234,Settings!$A$2:$C$10,3,FALSE),0)+Settings!$B$13)/(1-IFERROR(VLOOKUP(H234,Settings!$A$2:$C$10,2,FALSE),0)),2))</f>
        <v/>
      </c>
      <c r="N234" s="9" t="n"/>
      <c r="P234" s="22" t="n"/>
      <c r="Q234" s="22" t="n"/>
      <c r="R234" s="9" t="n"/>
      <c r="S234" s="9" t="n"/>
      <c r="T234" s="24">
        <f>IF(R234="","",ROUND(R234*IFERROR(VLOOKUP(H234,Settings!$A$2:$C$10,2,FALSE),0)+IFERROR(VLOOKUP(H234,Settings!$A$2:$C$10,3,FALSE),0),2))</f>
        <v/>
      </c>
      <c r="U234" s="24">
        <f>IF(R234="","",ROUND(R234-F234-N(S234)-IF(N(S234)&gt;0,Settings!$B$14,0)-T234,2))</f>
        <v/>
      </c>
      <c r="V234" s="23">
        <f>IF(OR(P234="",Q234=""),"",Q234-P234)</f>
        <v/>
      </c>
      <c r="W234" s="23">
        <f>IF(OR(P234="",O234&lt;&gt;"Listed"),"",TODAY()-P234)</f>
        <v/>
      </c>
    </row>
    <row r="235">
      <c r="E235" s="22" t="n"/>
      <c r="F235" s="9" t="n"/>
      <c r="I235" s="9" t="n"/>
      <c r="J235" s="23">
        <f>IF(A235="","",COUNTIFS(Comps!$A$2:$A$1000,A235,Comps!$C$2:$C$1000,"Sold",Comps!$H$2:$H$1000,"&lt;&gt;Loose"))</f>
        <v/>
      </c>
      <c r="K235" s="24">
        <f>IF(A235="","",IFERROR(AVERAGEIFS(Comps!$E$2:$E$1000,Comps!$A$2:$A$1000,A235,Comps!$C$2:$C$1000,"Sold",Comps!$H$2:$H$1000,"&lt;&gt;Loose"),""))</f>
        <v/>
      </c>
      <c r="L235" s="23">
        <f>IF(OR(A235="",J235=0),"",TEXT(MINIFS(Comps!$E$2:$E$1000,Comps!$A$2:$A$1000,A235,Comps!$C$2:$C$1000,"Sold",Comps!$H$2:$H$1000,"&lt;&gt;Loose"),"0")&amp;"-"&amp;TEXT(MAXIFS(Comps!$E$2:$E$1000,Comps!$A$2:$A$1000,A235,Comps!$C$2:$C$1000,"Sold",Comps!$H$2:$H$1000,"&lt;&gt;Loose"),"0"))</f>
        <v/>
      </c>
      <c r="M235" s="24">
        <f>IF(OR(F235="",H235=""),"",ROUND((F235+N(I235)+IF(N(I235)&gt;0,Settings!$B$14,0)+IFERROR(VLOOKUP(H235,Settings!$A$2:$C$10,3,FALSE),0)+Settings!$B$13)/(1-IFERROR(VLOOKUP(H235,Settings!$A$2:$C$10,2,FALSE),0)),2))</f>
        <v/>
      </c>
      <c r="N235" s="9" t="n"/>
      <c r="P235" s="22" t="n"/>
      <c r="Q235" s="22" t="n"/>
      <c r="R235" s="9" t="n"/>
      <c r="S235" s="9" t="n"/>
      <c r="T235" s="24">
        <f>IF(R235="","",ROUND(R235*IFERROR(VLOOKUP(H235,Settings!$A$2:$C$10,2,FALSE),0)+IFERROR(VLOOKUP(H235,Settings!$A$2:$C$10,3,FALSE),0),2))</f>
        <v/>
      </c>
      <c r="U235" s="24">
        <f>IF(R235="","",ROUND(R235-F235-N(S235)-IF(N(S235)&gt;0,Settings!$B$14,0)-T235,2))</f>
        <v/>
      </c>
      <c r="V235" s="23">
        <f>IF(OR(P235="",Q235=""),"",Q235-P235)</f>
        <v/>
      </c>
      <c r="W235" s="23">
        <f>IF(OR(P235="",O235&lt;&gt;"Listed"),"",TODAY()-P235)</f>
        <v/>
      </c>
    </row>
    <row r="236">
      <c r="E236" s="22" t="n"/>
      <c r="F236" s="9" t="n"/>
      <c r="I236" s="9" t="n"/>
      <c r="J236" s="23">
        <f>IF(A236="","",COUNTIFS(Comps!$A$2:$A$1000,A236,Comps!$C$2:$C$1000,"Sold",Comps!$H$2:$H$1000,"&lt;&gt;Loose"))</f>
        <v/>
      </c>
      <c r="K236" s="24">
        <f>IF(A236="","",IFERROR(AVERAGEIFS(Comps!$E$2:$E$1000,Comps!$A$2:$A$1000,A236,Comps!$C$2:$C$1000,"Sold",Comps!$H$2:$H$1000,"&lt;&gt;Loose"),""))</f>
        <v/>
      </c>
      <c r="L236" s="23">
        <f>IF(OR(A236="",J236=0),"",TEXT(MINIFS(Comps!$E$2:$E$1000,Comps!$A$2:$A$1000,A236,Comps!$C$2:$C$1000,"Sold",Comps!$H$2:$H$1000,"&lt;&gt;Loose"),"0")&amp;"-"&amp;TEXT(MAXIFS(Comps!$E$2:$E$1000,Comps!$A$2:$A$1000,A236,Comps!$C$2:$C$1000,"Sold",Comps!$H$2:$H$1000,"&lt;&gt;Loose"),"0"))</f>
        <v/>
      </c>
      <c r="M236" s="24">
        <f>IF(OR(F236="",H236=""),"",ROUND((F236+N(I236)+IF(N(I236)&gt;0,Settings!$B$14,0)+IFERROR(VLOOKUP(H236,Settings!$A$2:$C$10,3,FALSE),0)+Settings!$B$13)/(1-IFERROR(VLOOKUP(H236,Settings!$A$2:$C$10,2,FALSE),0)),2))</f>
        <v/>
      </c>
      <c r="N236" s="9" t="n"/>
      <c r="P236" s="22" t="n"/>
      <c r="Q236" s="22" t="n"/>
      <c r="R236" s="9" t="n"/>
      <c r="S236" s="9" t="n"/>
      <c r="T236" s="24">
        <f>IF(R236="","",ROUND(R236*IFERROR(VLOOKUP(H236,Settings!$A$2:$C$10,2,FALSE),0)+IFERROR(VLOOKUP(H236,Settings!$A$2:$C$10,3,FALSE),0),2))</f>
        <v/>
      </c>
      <c r="U236" s="24">
        <f>IF(R236="","",ROUND(R236-F236-N(S236)-IF(N(S236)&gt;0,Settings!$B$14,0)-T236,2))</f>
        <v/>
      </c>
      <c r="V236" s="23">
        <f>IF(OR(P236="",Q236=""),"",Q236-P236)</f>
        <v/>
      </c>
      <c r="W236" s="23">
        <f>IF(OR(P236="",O236&lt;&gt;"Listed"),"",TODAY()-P236)</f>
        <v/>
      </c>
    </row>
    <row r="237">
      <c r="E237" s="22" t="n"/>
      <c r="F237" s="9" t="n"/>
      <c r="I237" s="9" t="n"/>
      <c r="J237" s="23">
        <f>IF(A237="","",COUNTIFS(Comps!$A$2:$A$1000,A237,Comps!$C$2:$C$1000,"Sold",Comps!$H$2:$H$1000,"&lt;&gt;Loose"))</f>
        <v/>
      </c>
      <c r="K237" s="24">
        <f>IF(A237="","",IFERROR(AVERAGEIFS(Comps!$E$2:$E$1000,Comps!$A$2:$A$1000,A237,Comps!$C$2:$C$1000,"Sold",Comps!$H$2:$H$1000,"&lt;&gt;Loose"),""))</f>
        <v/>
      </c>
      <c r="L237" s="23">
        <f>IF(OR(A237="",J237=0),"",TEXT(MINIFS(Comps!$E$2:$E$1000,Comps!$A$2:$A$1000,A237,Comps!$C$2:$C$1000,"Sold",Comps!$H$2:$H$1000,"&lt;&gt;Loose"),"0")&amp;"-"&amp;TEXT(MAXIFS(Comps!$E$2:$E$1000,Comps!$A$2:$A$1000,A237,Comps!$C$2:$C$1000,"Sold",Comps!$H$2:$H$1000,"&lt;&gt;Loose"),"0"))</f>
        <v/>
      </c>
      <c r="M237" s="24">
        <f>IF(OR(F237="",H237=""),"",ROUND((F237+N(I237)+IF(N(I237)&gt;0,Settings!$B$14,0)+IFERROR(VLOOKUP(H237,Settings!$A$2:$C$10,3,FALSE),0)+Settings!$B$13)/(1-IFERROR(VLOOKUP(H237,Settings!$A$2:$C$10,2,FALSE),0)),2))</f>
        <v/>
      </c>
      <c r="N237" s="9" t="n"/>
      <c r="P237" s="22" t="n"/>
      <c r="Q237" s="22" t="n"/>
      <c r="R237" s="9" t="n"/>
      <c r="S237" s="9" t="n"/>
      <c r="T237" s="24">
        <f>IF(R237="","",ROUND(R237*IFERROR(VLOOKUP(H237,Settings!$A$2:$C$10,2,FALSE),0)+IFERROR(VLOOKUP(H237,Settings!$A$2:$C$10,3,FALSE),0),2))</f>
        <v/>
      </c>
      <c r="U237" s="24">
        <f>IF(R237="","",ROUND(R237-F237-N(S237)-IF(N(S237)&gt;0,Settings!$B$14,0)-T237,2))</f>
        <v/>
      </c>
      <c r="V237" s="23">
        <f>IF(OR(P237="",Q237=""),"",Q237-P237)</f>
        <v/>
      </c>
      <c r="W237" s="23">
        <f>IF(OR(P237="",O237&lt;&gt;"Listed"),"",TODAY()-P237)</f>
        <v/>
      </c>
    </row>
    <row r="238">
      <c r="E238" s="22" t="n"/>
      <c r="F238" s="9" t="n"/>
      <c r="I238" s="9" t="n"/>
      <c r="J238" s="23">
        <f>IF(A238="","",COUNTIFS(Comps!$A$2:$A$1000,A238,Comps!$C$2:$C$1000,"Sold",Comps!$H$2:$H$1000,"&lt;&gt;Loose"))</f>
        <v/>
      </c>
      <c r="K238" s="24">
        <f>IF(A238="","",IFERROR(AVERAGEIFS(Comps!$E$2:$E$1000,Comps!$A$2:$A$1000,A238,Comps!$C$2:$C$1000,"Sold",Comps!$H$2:$H$1000,"&lt;&gt;Loose"),""))</f>
        <v/>
      </c>
      <c r="L238" s="23">
        <f>IF(OR(A238="",J238=0),"",TEXT(MINIFS(Comps!$E$2:$E$1000,Comps!$A$2:$A$1000,A238,Comps!$C$2:$C$1000,"Sold",Comps!$H$2:$H$1000,"&lt;&gt;Loose"),"0")&amp;"-"&amp;TEXT(MAXIFS(Comps!$E$2:$E$1000,Comps!$A$2:$A$1000,A238,Comps!$C$2:$C$1000,"Sold",Comps!$H$2:$H$1000,"&lt;&gt;Loose"),"0"))</f>
        <v/>
      </c>
      <c r="M238" s="24">
        <f>IF(OR(F238="",H238=""),"",ROUND((F238+N(I238)+IF(N(I238)&gt;0,Settings!$B$14,0)+IFERROR(VLOOKUP(H238,Settings!$A$2:$C$10,3,FALSE),0)+Settings!$B$13)/(1-IFERROR(VLOOKUP(H238,Settings!$A$2:$C$10,2,FALSE),0)),2))</f>
        <v/>
      </c>
      <c r="N238" s="9" t="n"/>
      <c r="P238" s="22" t="n"/>
      <c r="Q238" s="22" t="n"/>
      <c r="R238" s="9" t="n"/>
      <c r="S238" s="9" t="n"/>
      <c r="T238" s="24">
        <f>IF(R238="","",ROUND(R238*IFERROR(VLOOKUP(H238,Settings!$A$2:$C$10,2,FALSE),0)+IFERROR(VLOOKUP(H238,Settings!$A$2:$C$10,3,FALSE),0),2))</f>
        <v/>
      </c>
      <c r="U238" s="24">
        <f>IF(R238="","",ROUND(R238-F238-N(S238)-IF(N(S238)&gt;0,Settings!$B$14,0)-T238,2))</f>
        <v/>
      </c>
      <c r="V238" s="23">
        <f>IF(OR(P238="",Q238=""),"",Q238-P238)</f>
        <v/>
      </c>
      <c r="W238" s="23">
        <f>IF(OR(P238="",O238&lt;&gt;"Listed"),"",TODAY()-P238)</f>
        <v/>
      </c>
    </row>
    <row r="239">
      <c r="E239" s="22" t="n"/>
      <c r="F239" s="9" t="n"/>
      <c r="I239" s="9" t="n"/>
      <c r="J239" s="23">
        <f>IF(A239="","",COUNTIFS(Comps!$A$2:$A$1000,A239,Comps!$C$2:$C$1000,"Sold",Comps!$H$2:$H$1000,"&lt;&gt;Loose"))</f>
        <v/>
      </c>
      <c r="K239" s="24">
        <f>IF(A239="","",IFERROR(AVERAGEIFS(Comps!$E$2:$E$1000,Comps!$A$2:$A$1000,A239,Comps!$C$2:$C$1000,"Sold",Comps!$H$2:$H$1000,"&lt;&gt;Loose"),""))</f>
        <v/>
      </c>
      <c r="L239" s="23">
        <f>IF(OR(A239="",J239=0),"",TEXT(MINIFS(Comps!$E$2:$E$1000,Comps!$A$2:$A$1000,A239,Comps!$C$2:$C$1000,"Sold",Comps!$H$2:$H$1000,"&lt;&gt;Loose"),"0")&amp;"-"&amp;TEXT(MAXIFS(Comps!$E$2:$E$1000,Comps!$A$2:$A$1000,A239,Comps!$C$2:$C$1000,"Sold",Comps!$H$2:$H$1000,"&lt;&gt;Loose"),"0"))</f>
        <v/>
      </c>
      <c r="M239" s="24">
        <f>IF(OR(F239="",H239=""),"",ROUND((F239+N(I239)+IF(N(I239)&gt;0,Settings!$B$14,0)+IFERROR(VLOOKUP(H239,Settings!$A$2:$C$10,3,FALSE),0)+Settings!$B$13)/(1-IFERROR(VLOOKUP(H239,Settings!$A$2:$C$10,2,FALSE),0)),2))</f>
        <v/>
      </c>
      <c r="N239" s="9" t="n"/>
      <c r="P239" s="22" t="n"/>
      <c r="Q239" s="22" t="n"/>
      <c r="R239" s="9" t="n"/>
      <c r="S239" s="9" t="n"/>
      <c r="T239" s="24">
        <f>IF(R239="","",ROUND(R239*IFERROR(VLOOKUP(H239,Settings!$A$2:$C$10,2,FALSE),0)+IFERROR(VLOOKUP(H239,Settings!$A$2:$C$10,3,FALSE),0),2))</f>
        <v/>
      </c>
      <c r="U239" s="24">
        <f>IF(R239="","",ROUND(R239-F239-N(S239)-IF(N(S239)&gt;0,Settings!$B$14,0)-T239,2))</f>
        <v/>
      </c>
      <c r="V239" s="23">
        <f>IF(OR(P239="",Q239=""),"",Q239-P239)</f>
        <v/>
      </c>
      <c r="W239" s="23">
        <f>IF(OR(P239="",O239&lt;&gt;"Listed"),"",TODAY()-P239)</f>
        <v/>
      </c>
    </row>
    <row r="240">
      <c r="E240" s="22" t="n"/>
      <c r="F240" s="9" t="n"/>
      <c r="I240" s="9" t="n"/>
      <c r="J240" s="23">
        <f>IF(A240="","",COUNTIFS(Comps!$A$2:$A$1000,A240,Comps!$C$2:$C$1000,"Sold",Comps!$H$2:$H$1000,"&lt;&gt;Loose"))</f>
        <v/>
      </c>
      <c r="K240" s="24">
        <f>IF(A240="","",IFERROR(AVERAGEIFS(Comps!$E$2:$E$1000,Comps!$A$2:$A$1000,A240,Comps!$C$2:$C$1000,"Sold",Comps!$H$2:$H$1000,"&lt;&gt;Loose"),""))</f>
        <v/>
      </c>
      <c r="L240" s="23">
        <f>IF(OR(A240="",J240=0),"",TEXT(MINIFS(Comps!$E$2:$E$1000,Comps!$A$2:$A$1000,A240,Comps!$C$2:$C$1000,"Sold",Comps!$H$2:$H$1000,"&lt;&gt;Loose"),"0")&amp;"-"&amp;TEXT(MAXIFS(Comps!$E$2:$E$1000,Comps!$A$2:$A$1000,A240,Comps!$C$2:$C$1000,"Sold",Comps!$H$2:$H$1000,"&lt;&gt;Loose"),"0"))</f>
        <v/>
      </c>
      <c r="M240" s="24">
        <f>IF(OR(F240="",H240=""),"",ROUND((F240+N(I240)+IF(N(I240)&gt;0,Settings!$B$14,0)+IFERROR(VLOOKUP(H240,Settings!$A$2:$C$10,3,FALSE),0)+Settings!$B$13)/(1-IFERROR(VLOOKUP(H240,Settings!$A$2:$C$10,2,FALSE),0)),2))</f>
        <v/>
      </c>
      <c r="N240" s="9" t="n"/>
      <c r="P240" s="22" t="n"/>
      <c r="Q240" s="22" t="n"/>
      <c r="R240" s="9" t="n"/>
      <c r="S240" s="9" t="n"/>
      <c r="T240" s="24">
        <f>IF(R240="","",ROUND(R240*IFERROR(VLOOKUP(H240,Settings!$A$2:$C$10,2,FALSE),0)+IFERROR(VLOOKUP(H240,Settings!$A$2:$C$10,3,FALSE),0),2))</f>
        <v/>
      </c>
      <c r="U240" s="24">
        <f>IF(R240="","",ROUND(R240-F240-N(S240)-IF(N(S240)&gt;0,Settings!$B$14,0)-T240,2))</f>
        <v/>
      </c>
      <c r="V240" s="23">
        <f>IF(OR(P240="",Q240=""),"",Q240-P240)</f>
        <v/>
      </c>
      <c r="W240" s="23">
        <f>IF(OR(P240="",O240&lt;&gt;"Listed"),"",TODAY()-P240)</f>
        <v/>
      </c>
    </row>
    <row r="241">
      <c r="E241" s="22" t="n"/>
      <c r="F241" s="9" t="n"/>
      <c r="I241" s="9" t="n"/>
      <c r="J241" s="23">
        <f>IF(A241="","",COUNTIFS(Comps!$A$2:$A$1000,A241,Comps!$C$2:$C$1000,"Sold",Comps!$H$2:$H$1000,"&lt;&gt;Loose"))</f>
        <v/>
      </c>
      <c r="K241" s="24">
        <f>IF(A241="","",IFERROR(AVERAGEIFS(Comps!$E$2:$E$1000,Comps!$A$2:$A$1000,A241,Comps!$C$2:$C$1000,"Sold",Comps!$H$2:$H$1000,"&lt;&gt;Loose"),""))</f>
        <v/>
      </c>
      <c r="L241" s="23">
        <f>IF(OR(A241="",J241=0),"",TEXT(MINIFS(Comps!$E$2:$E$1000,Comps!$A$2:$A$1000,A241,Comps!$C$2:$C$1000,"Sold",Comps!$H$2:$H$1000,"&lt;&gt;Loose"),"0")&amp;"-"&amp;TEXT(MAXIFS(Comps!$E$2:$E$1000,Comps!$A$2:$A$1000,A241,Comps!$C$2:$C$1000,"Sold",Comps!$H$2:$H$1000,"&lt;&gt;Loose"),"0"))</f>
        <v/>
      </c>
      <c r="M241" s="24">
        <f>IF(OR(F241="",H241=""),"",ROUND((F241+N(I241)+IF(N(I241)&gt;0,Settings!$B$14,0)+IFERROR(VLOOKUP(H241,Settings!$A$2:$C$10,3,FALSE),0)+Settings!$B$13)/(1-IFERROR(VLOOKUP(H241,Settings!$A$2:$C$10,2,FALSE),0)),2))</f>
        <v/>
      </c>
      <c r="N241" s="9" t="n"/>
      <c r="P241" s="22" t="n"/>
      <c r="Q241" s="22" t="n"/>
      <c r="R241" s="9" t="n"/>
      <c r="S241" s="9" t="n"/>
      <c r="T241" s="24">
        <f>IF(R241="","",ROUND(R241*IFERROR(VLOOKUP(H241,Settings!$A$2:$C$10,2,FALSE),0)+IFERROR(VLOOKUP(H241,Settings!$A$2:$C$10,3,FALSE),0),2))</f>
        <v/>
      </c>
      <c r="U241" s="24">
        <f>IF(R241="","",ROUND(R241-F241-N(S241)-IF(N(S241)&gt;0,Settings!$B$14,0)-T241,2))</f>
        <v/>
      </c>
      <c r="V241" s="23">
        <f>IF(OR(P241="",Q241=""),"",Q241-P241)</f>
        <v/>
      </c>
      <c r="W241" s="23">
        <f>IF(OR(P241="",O241&lt;&gt;"Listed"),"",TODAY()-P241)</f>
        <v/>
      </c>
    </row>
    <row r="242">
      <c r="E242" s="22" t="n"/>
      <c r="F242" s="9" t="n"/>
      <c r="I242" s="9" t="n"/>
      <c r="J242" s="23">
        <f>IF(A242="","",COUNTIFS(Comps!$A$2:$A$1000,A242,Comps!$C$2:$C$1000,"Sold",Comps!$H$2:$H$1000,"&lt;&gt;Loose"))</f>
        <v/>
      </c>
      <c r="K242" s="24">
        <f>IF(A242="","",IFERROR(AVERAGEIFS(Comps!$E$2:$E$1000,Comps!$A$2:$A$1000,A242,Comps!$C$2:$C$1000,"Sold",Comps!$H$2:$H$1000,"&lt;&gt;Loose"),""))</f>
        <v/>
      </c>
      <c r="L242" s="23">
        <f>IF(OR(A242="",J242=0),"",TEXT(MINIFS(Comps!$E$2:$E$1000,Comps!$A$2:$A$1000,A242,Comps!$C$2:$C$1000,"Sold",Comps!$H$2:$H$1000,"&lt;&gt;Loose"),"0")&amp;"-"&amp;TEXT(MAXIFS(Comps!$E$2:$E$1000,Comps!$A$2:$A$1000,A242,Comps!$C$2:$C$1000,"Sold",Comps!$H$2:$H$1000,"&lt;&gt;Loose"),"0"))</f>
        <v/>
      </c>
      <c r="M242" s="24">
        <f>IF(OR(F242="",H242=""),"",ROUND((F242+N(I242)+IF(N(I242)&gt;0,Settings!$B$14,0)+IFERROR(VLOOKUP(H242,Settings!$A$2:$C$10,3,FALSE),0)+Settings!$B$13)/(1-IFERROR(VLOOKUP(H242,Settings!$A$2:$C$10,2,FALSE),0)),2))</f>
        <v/>
      </c>
      <c r="N242" s="9" t="n"/>
      <c r="P242" s="22" t="n"/>
      <c r="Q242" s="22" t="n"/>
      <c r="R242" s="9" t="n"/>
      <c r="S242" s="9" t="n"/>
      <c r="T242" s="24">
        <f>IF(R242="","",ROUND(R242*IFERROR(VLOOKUP(H242,Settings!$A$2:$C$10,2,FALSE),0)+IFERROR(VLOOKUP(H242,Settings!$A$2:$C$10,3,FALSE),0),2))</f>
        <v/>
      </c>
      <c r="U242" s="24">
        <f>IF(R242="","",ROUND(R242-F242-N(S242)-IF(N(S242)&gt;0,Settings!$B$14,0)-T242,2))</f>
        <v/>
      </c>
      <c r="V242" s="23">
        <f>IF(OR(P242="",Q242=""),"",Q242-P242)</f>
        <v/>
      </c>
      <c r="W242" s="23">
        <f>IF(OR(P242="",O242&lt;&gt;"Listed"),"",TODAY()-P242)</f>
        <v/>
      </c>
    </row>
    <row r="243">
      <c r="E243" s="22" t="n"/>
      <c r="F243" s="9" t="n"/>
      <c r="I243" s="9" t="n"/>
      <c r="J243" s="23">
        <f>IF(A243="","",COUNTIFS(Comps!$A$2:$A$1000,A243,Comps!$C$2:$C$1000,"Sold",Comps!$H$2:$H$1000,"&lt;&gt;Loose"))</f>
        <v/>
      </c>
      <c r="K243" s="24">
        <f>IF(A243="","",IFERROR(AVERAGEIFS(Comps!$E$2:$E$1000,Comps!$A$2:$A$1000,A243,Comps!$C$2:$C$1000,"Sold",Comps!$H$2:$H$1000,"&lt;&gt;Loose"),""))</f>
        <v/>
      </c>
      <c r="L243" s="23">
        <f>IF(OR(A243="",J243=0),"",TEXT(MINIFS(Comps!$E$2:$E$1000,Comps!$A$2:$A$1000,A243,Comps!$C$2:$C$1000,"Sold",Comps!$H$2:$H$1000,"&lt;&gt;Loose"),"0")&amp;"-"&amp;TEXT(MAXIFS(Comps!$E$2:$E$1000,Comps!$A$2:$A$1000,A243,Comps!$C$2:$C$1000,"Sold",Comps!$H$2:$H$1000,"&lt;&gt;Loose"),"0"))</f>
        <v/>
      </c>
      <c r="M243" s="24">
        <f>IF(OR(F243="",H243=""),"",ROUND((F243+N(I243)+IF(N(I243)&gt;0,Settings!$B$14,0)+IFERROR(VLOOKUP(H243,Settings!$A$2:$C$10,3,FALSE),0)+Settings!$B$13)/(1-IFERROR(VLOOKUP(H243,Settings!$A$2:$C$10,2,FALSE),0)),2))</f>
        <v/>
      </c>
      <c r="N243" s="9" t="n"/>
      <c r="P243" s="22" t="n"/>
      <c r="Q243" s="22" t="n"/>
      <c r="R243" s="9" t="n"/>
      <c r="S243" s="9" t="n"/>
      <c r="T243" s="24">
        <f>IF(R243="","",ROUND(R243*IFERROR(VLOOKUP(H243,Settings!$A$2:$C$10,2,FALSE),0)+IFERROR(VLOOKUP(H243,Settings!$A$2:$C$10,3,FALSE),0),2))</f>
        <v/>
      </c>
      <c r="U243" s="24">
        <f>IF(R243="","",ROUND(R243-F243-N(S243)-IF(N(S243)&gt;0,Settings!$B$14,0)-T243,2))</f>
        <v/>
      </c>
      <c r="V243" s="23">
        <f>IF(OR(P243="",Q243=""),"",Q243-P243)</f>
        <v/>
      </c>
      <c r="W243" s="23">
        <f>IF(OR(P243="",O243&lt;&gt;"Listed"),"",TODAY()-P243)</f>
        <v/>
      </c>
    </row>
    <row r="244">
      <c r="E244" s="22" t="n"/>
      <c r="F244" s="9" t="n"/>
      <c r="I244" s="9" t="n"/>
      <c r="J244" s="23">
        <f>IF(A244="","",COUNTIFS(Comps!$A$2:$A$1000,A244,Comps!$C$2:$C$1000,"Sold",Comps!$H$2:$H$1000,"&lt;&gt;Loose"))</f>
        <v/>
      </c>
      <c r="K244" s="24">
        <f>IF(A244="","",IFERROR(AVERAGEIFS(Comps!$E$2:$E$1000,Comps!$A$2:$A$1000,A244,Comps!$C$2:$C$1000,"Sold",Comps!$H$2:$H$1000,"&lt;&gt;Loose"),""))</f>
        <v/>
      </c>
      <c r="L244" s="23">
        <f>IF(OR(A244="",J244=0),"",TEXT(MINIFS(Comps!$E$2:$E$1000,Comps!$A$2:$A$1000,A244,Comps!$C$2:$C$1000,"Sold",Comps!$H$2:$H$1000,"&lt;&gt;Loose"),"0")&amp;"-"&amp;TEXT(MAXIFS(Comps!$E$2:$E$1000,Comps!$A$2:$A$1000,A244,Comps!$C$2:$C$1000,"Sold",Comps!$H$2:$H$1000,"&lt;&gt;Loose"),"0"))</f>
        <v/>
      </c>
      <c r="M244" s="24">
        <f>IF(OR(F244="",H244=""),"",ROUND((F244+N(I244)+IF(N(I244)&gt;0,Settings!$B$14,0)+IFERROR(VLOOKUP(H244,Settings!$A$2:$C$10,3,FALSE),0)+Settings!$B$13)/(1-IFERROR(VLOOKUP(H244,Settings!$A$2:$C$10,2,FALSE),0)),2))</f>
        <v/>
      </c>
      <c r="N244" s="9" t="n"/>
      <c r="P244" s="22" t="n"/>
      <c r="Q244" s="22" t="n"/>
      <c r="R244" s="9" t="n"/>
      <c r="S244" s="9" t="n"/>
      <c r="T244" s="24">
        <f>IF(R244="","",ROUND(R244*IFERROR(VLOOKUP(H244,Settings!$A$2:$C$10,2,FALSE),0)+IFERROR(VLOOKUP(H244,Settings!$A$2:$C$10,3,FALSE),0),2))</f>
        <v/>
      </c>
      <c r="U244" s="24">
        <f>IF(R244="","",ROUND(R244-F244-N(S244)-IF(N(S244)&gt;0,Settings!$B$14,0)-T244,2))</f>
        <v/>
      </c>
      <c r="V244" s="23">
        <f>IF(OR(P244="",Q244=""),"",Q244-P244)</f>
        <v/>
      </c>
      <c r="W244" s="23">
        <f>IF(OR(P244="",O244&lt;&gt;"Listed"),"",TODAY()-P244)</f>
        <v/>
      </c>
    </row>
    <row r="245">
      <c r="E245" s="22" t="n"/>
      <c r="F245" s="9" t="n"/>
      <c r="I245" s="9" t="n"/>
      <c r="J245" s="23">
        <f>IF(A245="","",COUNTIFS(Comps!$A$2:$A$1000,A245,Comps!$C$2:$C$1000,"Sold",Comps!$H$2:$H$1000,"&lt;&gt;Loose"))</f>
        <v/>
      </c>
      <c r="K245" s="24">
        <f>IF(A245="","",IFERROR(AVERAGEIFS(Comps!$E$2:$E$1000,Comps!$A$2:$A$1000,A245,Comps!$C$2:$C$1000,"Sold",Comps!$H$2:$H$1000,"&lt;&gt;Loose"),""))</f>
        <v/>
      </c>
      <c r="L245" s="23">
        <f>IF(OR(A245="",J245=0),"",TEXT(MINIFS(Comps!$E$2:$E$1000,Comps!$A$2:$A$1000,A245,Comps!$C$2:$C$1000,"Sold",Comps!$H$2:$H$1000,"&lt;&gt;Loose"),"0")&amp;"-"&amp;TEXT(MAXIFS(Comps!$E$2:$E$1000,Comps!$A$2:$A$1000,A245,Comps!$C$2:$C$1000,"Sold",Comps!$H$2:$H$1000,"&lt;&gt;Loose"),"0"))</f>
        <v/>
      </c>
      <c r="M245" s="24">
        <f>IF(OR(F245="",H245=""),"",ROUND((F245+N(I245)+IF(N(I245)&gt;0,Settings!$B$14,0)+IFERROR(VLOOKUP(H245,Settings!$A$2:$C$10,3,FALSE),0)+Settings!$B$13)/(1-IFERROR(VLOOKUP(H245,Settings!$A$2:$C$10,2,FALSE),0)),2))</f>
        <v/>
      </c>
      <c r="N245" s="9" t="n"/>
      <c r="P245" s="22" t="n"/>
      <c r="Q245" s="22" t="n"/>
      <c r="R245" s="9" t="n"/>
      <c r="S245" s="9" t="n"/>
      <c r="T245" s="24">
        <f>IF(R245="","",ROUND(R245*IFERROR(VLOOKUP(H245,Settings!$A$2:$C$10,2,FALSE),0)+IFERROR(VLOOKUP(H245,Settings!$A$2:$C$10,3,FALSE),0),2))</f>
        <v/>
      </c>
      <c r="U245" s="24">
        <f>IF(R245="","",ROUND(R245-F245-N(S245)-IF(N(S245)&gt;0,Settings!$B$14,0)-T245,2))</f>
        <v/>
      </c>
      <c r="V245" s="23">
        <f>IF(OR(P245="",Q245=""),"",Q245-P245)</f>
        <v/>
      </c>
      <c r="W245" s="23">
        <f>IF(OR(P245="",O245&lt;&gt;"Listed"),"",TODAY()-P245)</f>
        <v/>
      </c>
    </row>
    <row r="246">
      <c r="E246" s="22" t="n"/>
      <c r="F246" s="9" t="n"/>
      <c r="I246" s="9" t="n"/>
      <c r="J246" s="23">
        <f>IF(A246="","",COUNTIFS(Comps!$A$2:$A$1000,A246,Comps!$C$2:$C$1000,"Sold",Comps!$H$2:$H$1000,"&lt;&gt;Loose"))</f>
        <v/>
      </c>
      <c r="K246" s="24">
        <f>IF(A246="","",IFERROR(AVERAGEIFS(Comps!$E$2:$E$1000,Comps!$A$2:$A$1000,A246,Comps!$C$2:$C$1000,"Sold",Comps!$H$2:$H$1000,"&lt;&gt;Loose"),""))</f>
        <v/>
      </c>
      <c r="L246" s="23">
        <f>IF(OR(A246="",J246=0),"",TEXT(MINIFS(Comps!$E$2:$E$1000,Comps!$A$2:$A$1000,A246,Comps!$C$2:$C$1000,"Sold",Comps!$H$2:$H$1000,"&lt;&gt;Loose"),"0")&amp;"-"&amp;TEXT(MAXIFS(Comps!$E$2:$E$1000,Comps!$A$2:$A$1000,A246,Comps!$C$2:$C$1000,"Sold",Comps!$H$2:$H$1000,"&lt;&gt;Loose"),"0"))</f>
        <v/>
      </c>
      <c r="M246" s="24">
        <f>IF(OR(F246="",H246=""),"",ROUND((F246+N(I246)+IF(N(I246)&gt;0,Settings!$B$14,0)+IFERROR(VLOOKUP(H246,Settings!$A$2:$C$10,3,FALSE),0)+Settings!$B$13)/(1-IFERROR(VLOOKUP(H246,Settings!$A$2:$C$10,2,FALSE),0)),2))</f>
        <v/>
      </c>
      <c r="N246" s="9" t="n"/>
      <c r="P246" s="22" t="n"/>
      <c r="Q246" s="22" t="n"/>
      <c r="R246" s="9" t="n"/>
      <c r="S246" s="9" t="n"/>
      <c r="T246" s="24">
        <f>IF(R246="","",ROUND(R246*IFERROR(VLOOKUP(H246,Settings!$A$2:$C$10,2,FALSE),0)+IFERROR(VLOOKUP(H246,Settings!$A$2:$C$10,3,FALSE),0),2))</f>
        <v/>
      </c>
      <c r="U246" s="24">
        <f>IF(R246="","",ROUND(R246-F246-N(S246)-IF(N(S246)&gt;0,Settings!$B$14,0)-T246,2))</f>
        <v/>
      </c>
      <c r="V246" s="23">
        <f>IF(OR(P246="",Q246=""),"",Q246-P246)</f>
        <v/>
      </c>
      <c r="W246" s="23">
        <f>IF(OR(P246="",O246&lt;&gt;"Listed"),"",TODAY()-P246)</f>
        <v/>
      </c>
    </row>
    <row r="247">
      <c r="E247" s="22" t="n"/>
      <c r="F247" s="9" t="n"/>
      <c r="I247" s="9" t="n"/>
      <c r="J247" s="23">
        <f>IF(A247="","",COUNTIFS(Comps!$A$2:$A$1000,A247,Comps!$C$2:$C$1000,"Sold",Comps!$H$2:$H$1000,"&lt;&gt;Loose"))</f>
        <v/>
      </c>
      <c r="K247" s="24">
        <f>IF(A247="","",IFERROR(AVERAGEIFS(Comps!$E$2:$E$1000,Comps!$A$2:$A$1000,A247,Comps!$C$2:$C$1000,"Sold",Comps!$H$2:$H$1000,"&lt;&gt;Loose"),""))</f>
        <v/>
      </c>
      <c r="L247" s="23">
        <f>IF(OR(A247="",J247=0),"",TEXT(MINIFS(Comps!$E$2:$E$1000,Comps!$A$2:$A$1000,A247,Comps!$C$2:$C$1000,"Sold",Comps!$H$2:$H$1000,"&lt;&gt;Loose"),"0")&amp;"-"&amp;TEXT(MAXIFS(Comps!$E$2:$E$1000,Comps!$A$2:$A$1000,A247,Comps!$C$2:$C$1000,"Sold",Comps!$H$2:$H$1000,"&lt;&gt;Loose"),"0"))</f>
        <v/>
      </c>
      <c r="M247" s="24">
        <f>IF(OR(F247="",H247=""),"",ROUND((F247+N(I247)+IF(N(I247)&gt;0,Settings!$B$14,0)+IFERROR(VLOOKUP(H247,Settings!$A$2:$C$10,3,FALSE),0)+Settings!$B$13)/(1-IFERROR(VLOOKUP(H247,Settings!$A$2:$C$10,2,FALSE),0)),2))</f>
        <v/>
      </c>
      <c r="N247" s="9" t="n"/>
      <c r="P247" s="22" t="n"/>
      <c r="Q247" s="22" t="n"/>
      <c r="R247" s="9" t="n"/>
      <c r="S247" s="9" t="n"/>
      <c r="T247" s="24">
        <f>IF(R247="","",ROUND(R247*IFERROR(VLOOKUP(H247,Settings!$A$2:$C$10,2,FALSE),0)+IFERROR(VLOOKUP(H247,Settings!$A$2:$C$10,3,FALSE),0),2))</f>
        <v/>
      </c>
      <c r="U247" s="24">
        <f>IF(R247="","",ROUND(R247-F247-N(S247)-IF(N(S247)&gt;0,Settings!$B$14,0)-T247,2))</f>
        <v/>
      </c>
      <c r="V247" s="23">
        <f>IF(OR(P247="",Q247=""),"",Q247-P247)</f>
        <v/>
      </c>
      <c r="W247" s="23">
        <f>IF(OR(P247="",O247&lt;&gt;"Listed"),"",TODAY()-P247)</f>
        <v/>
      </c>
    </row>
    <row r="248">
      <c r="E248" s="22" t="n"/>
      <c r="F248" s="9" t="n"/>
      <c r="I248" s="9" t="n"/>
      <c r="J248" s="23">
        <f>IF(A248="","",COUNTIFS(Comps!$A$2:$A$1000,A248,Comps!$C$2:$C$1000,"Sold",Comps!$H$2:$H$1000,"&lt;&gt;Loose"))</f>
        <v/>
      </c>
      <c r="K248" s="24">
        <f>IF(A248="","",IFERROR(AVERAGEIFS(Comps!$E$2:$E$1000,Comps!$A$2:$A$1000,A248,Comps!$C$2:$C$1000,"Sold",Comps!$H$2:$H$1000,"&lt;&gt;Loose"),""))</f>
        <v/>
      </c>
      <c r="L248" s="23">
        <f>IF(OR(A248="",J248=0),"",TEXT(MINIFS(Comps!$E$2:$E$1000,Comps!$A$2:$A$1000,A248,Comps!$C$2:$C$1000,"Sold",Comps!$H$2:$H$1000,"&lt;&gt;Loose"),"0")&amp;"-"&amp;TEXT(MAXIFS(Comps!$E$2:$E$1000,Comps!$A$2:$A$1000,A248,Comps!$C$2:$C$1000,"Sold",Comps!$H$2:$H$1000,"&lt;&gt;Loose"),"0"))</f>
        <v/>
      </c>
      <c r="M248" s="24">
        <f>IF(OR(F248="",H248=""),"",ROUND((F248+N(I248)+IF(N(I248)&gt;0,Settings!$B$14,0)+IFERROR(VLOOKUP(H248,Settings!$A$2:$C$10,3,FALSE),0)+Settings!$B$13)/(1-IFERROR(VLOOKUP(H248,Settings!$A$2:$C$10,2,FALSE),0)),2))</f>
        <v/>
      </c>
      <c r="N248" s="9" t="n"/>
      <c r="P248" s="22" t="n"/>
      <c r="Q248" s="22" t="n"/>
      <c r="R248" s="9" t="n"/>
      <c r="S248" s="9" t="n"/>
      <c r="T248" s="24">
        <f>IF(R248="","",ROUND(R248*IFERROR(VLOOKUP(H248,Settings!$A$2:$C$10,2,FALSE),0)+IFERROR(VLOOKUP(H248,Settings!$A$2:$C$10,3,FALSE),0),2))</f>
        <v/>
      </c>
      <c r="U248" s="24">
        <f>IF(R248="","",ROUND(R248-F248-N(S248)-IF(N(S248)&gt;0,Settings!$B$14,0)-T248,2))</f>
        <v/>
      </c>
      <c r="V248" s="23">
        <f>IF(OR(P248="",Q248=""),"",Q248-P248)</f>
        <v/>
      </c>
      <c r="W248" s="23">
        <f>IF(OR(P248="",O248&lt;&gt;"Listed"),"",TODAY()-P248)</f>
        <v/>
      </c>
    </row>
    <row r="249">
      <c r="E249" s="22" t="n"/>
      <c r="F249" s="9" t="n"/>
      <c r="I249" s="9" t="n"/>
      <c r="J249" s="23">
        <f>IF(A249="","",COUNTIFS(Comps!$A$2:$A$1000,A249,Comps!$C$2:$C$1000,"Sold",Comps!$H$2:$H$1000,"&lt;&gt;Loose"))</f>
        <v/>
      </c>
      <c r="K249" s="24">
        <f>IF(A249="","",IFERROR(AVERAGEIFS(Comps!$E$2:$E$1000,Comps!$A$2:$A$1000,A249,Comps!$C$2:$C$1000,"Sold",Comps!$H$2:$H$1000,"&lt;&gt;Loose"),""))</f>
        <v/>
      </c>
      <c r="L249" s="23">
        <f>IF(OR(A249="",J249=0),"",TEXT(MINIFS(Comps!$E$2:$E$1000,Comps!$A$2:$A$1000,A249,Comps!$C$2:$C$1000,"Sold",Comps!$H$2:$H$1000,"&lt;&gt;Loose"),"0")&amp;"-"&amp;TEXT(MAXIFS(Comps!$E$2:$E$1000,Comps!$A$2:$A$1000,A249,Comps!$C$2:$C$1000,"Sold",Comps!$H$2:$H$1000,"&lt;&gt;Loose"),"0"))</f>
        <v/>
      </c>
      <c r="M249" s="24">
        <f>IF(OR(F249="",H249=""),"",ROUND((F249+N(I249)+IF(N(I249)&gt;0,Settings!$B$14,0)+IFERROR(VLOOKUP(H249,Settings!$A$2:$C$10,3,FALSE),0)+Settings!$B$13)/(1-IFERROR(VLOOKUP(H249,Settings!$A$2:$C$10,2,FALSE),0)),2))</f>
        <v/>
      </c>
      <c r="N249" s="9" t="n"/>
      <c r="P249" s="22" t="n"/>
      <c r="Q249" s="22" t="n"/>
      <c r="R249" s="9" t="n"/>
      <c r="S249" s="9" t="n"/>
      <c r="T249" s="24">
        <f>IF(R249="","",ROUND(R249*IFERROR(VLOOKUP(H249,Settings!$A$2:$C$10,2,FALSE),0)+IFERROR(VLOOKUP(H249,Settings!$A$2:$C$10,3,FALSE),0),2))</f>
        <v/>
      </c>
      <c r="U249" s="24">
        <f>IF(R249="","",ROUND(R249-F249-N(S249)-IF(N(S249)&gt;0,Settings!$B$14,0)-T249,2))</f>
        <v/>
      </c>
      <c r="V249" s="23">
        <f>IF(OR(P249="",Q249=""),"",Q249-P249)</f>
        <v/>
      </c>
      <c r="W249" s="23">
        <f>IF(OR(P249="",O249&lt;&gt;"Listed"),"",TODAY()-P249)</f>
        <v/>
      </c>
    </row>
    <row r="250">
      <c r="E250" s="22" t="n"/>
      <c r="F250" s="9" t="n"/>
      <c r="I250" s="9" t="n"/>
      <c r="J250" s="23">
        <f>IF(A250="","",COUNTIFS(Comps!$A$2:$A$1000,A250,Comps!$C$2:$C$1000,"Sold",Comps!$H$2:$H$1000,"&lt;&gt;Loose"))</f>
        <v/>
      </c>
      <c r="K250" s="24">
        <f>IF(A250="","",IFERROR(AVERAGEIFS(Comps!$E$2:$E$1000,Comps!$A$2:$A$1000,A250,Comps!$C$2:$C$1000,"Sold",Comps!$H$2:$H$1000,"&lt;&gt;Loose"),""))</f>
        <v/>
      </c>
      <c r="L250" s="23">
        <f>IF(OR(A250="",J250=0),"",TEXT(MINIFS(Comps!$E$2:$E$1000,Comps!$A$2:$A$1000,A250,Comps!$C$2:$C$1000,"Sold",Comps!$H$2:$H$1000,"&lt;&gt;Loose"),"0")&amp;"-"&amp;TEXT(MAXIFS(Comps!$E$2:$E$1000,Comps!$A$2:$A$1000,A250,Comps!$C$2:$C$1000,"Sold",Comps!$H$2:$H$1000,"&lt;&gt;Loose"),"0"))</f>
        <v/>
      </c>
      <c r="M250" s="24">
        <f>IF(OR(F250="",H250=""),"",ROUND((F250+N(I250)+IF(N(I250)&gt;0,Settings!$B$14,0)+IFERROR(VLOOKUP(H250,Settings!$A$2:$C$10,3,FALSE),0)+Settings!$B$13)/(1-IFERROR(VLOOKUP(H250,Settings!$A$2:$C$10,2,FALSE),0)),2))</f>
        <v/>
      </c>
      <c r="N250" s="9" t="n"/>
      <c r="P250" s="22" t="n"/>
      <c r="Q250" s="22" t="n"/>
      <c r="R250" s="9" t="n"/>
      <c r="S250" s="9" t="n"/>
      <c r="T250" s="24">
        <f>IF(R250="","",ROUND(R250*IFERROR(VLOOKUP(H250,Settings!$A$2:$C$10,2,FALSE),0)+IFERROR(VLOOKUP(H250,Settings!$A$2:$C$10,3,FALSE),0),2))</f>
        <v/>
      </c>
      <c r="U250" s="24">
        <f>IF(R250="","",ROUND(R250-F250-N(S250)-IF(N(S250)&gt;0,Settings!$B$14,0)-T250,2))</f>
        <v/>
      </c>
      <c r="V250" s="23">
        <f>IF(OR(P250="",Q250=""),"",Q250-P250)</f>
        <v/>
      </c>
      <c r="W250" s="23">
        <f>IF(OR(P250="",O250&lt;&gt;"Listed"),"",TODAY()-P250)</f>
        <v/>
      </c>
    </row>
    <row r="251">
      <c r="E251" s="22" t="n"/>
      <c r="F251" s="9" t="n"/>
      <c r="I251" s="9" t="n"/>
      <c r="J251" s="23">
        <f>IF(A251="","",COUNTIFS(Comps!$A$2:$A$1000,A251,Comps!$C$2:$C$1000,"Sold",Comps!$H$2:$H$1000,"&lt;&gt;Loose"))</f>
        <v/>
      </c>
      <c r="K251" s="24">
        <f>IF(A251="","",IFERROR(AVERAGEIFS(Comps!$E$2:$E$1000,Comps!$A$2:$A$1000,A251,Comps!$C$2:$C$1000,"Sold",Comps!$H$2:$H$1000,"&lt;&gt;Loose"),""))</f>
        <v/>
      </c>
      <c r="L251" s="23">
        <f>IF(OR(A251="",J251=0),"",TEXT(MINIFS(Comps!$E$2:$E$1000,Comps!$A$2:$A$1000,A251,Comps!$C$2:$C$1000,"Sold",Comps!$H$2:$H$1000,"&lt;&gt;Loose"),"0")&amp;"-"&amp;TEXT(MAXIFS(Comps!$E$2:$E$1000,Comps!$A$2:$A$1000,A251,Comps!$C$2:$C$1000,"Sold",Comps!$H$2:$H$1000,"&lt;&gt;Loose"),"0"))</f>
        <v/>
      </c>
      <c r="M251" s="24">
        <f>IF(OR(F251="",H251=""),"",ROUND((F251+N(I251)+IF(N(I251)&gt;0,Settings!$B$14,0)+IFERROR(VLOOKUP(H251,Settings!$A$2:$C$10,3,FALSE),0)+Settings!$B$13)/(1-IFERROR(VLOOKUP(H251,Settings!$A$2:$C$10,2,FALSE),0)),2))</f>
        <v/>
      </c>
      <c r="N251" s="9" t="n"/>
      <c r="P251" s="22" t="n"/>
      <c r="Q251" s="22" t="n"/>
      <c r="R251" s="9" t="n"/>
      <c r="S251" s="9" t="n"/>
      <c r="T251" s="24">
        <f>IF(R251="","",ROUND(R251*IFERROR(VLOOKUP(H251,Settings!$A$2:$C$10,2,FALSE),0)+IFERROR(VLOOKUP(H251,Settings!$A$2:$C$10,3,FALSE),0),2))</f>
        <v/>
      </c>
      <c r="U251" s="24">
        <f>IF(R251="","",ROUND(R251-F251-N(S251)-IF(N(S251)&gt;0,Settings!$B$14,0)-T251,2))</f>
        <v/>
      </c>
      <c r="V251" s="23">
        <f>IF(OR(P251="",Q251=""),"",Q251-P251)</f>
        <v/>
      </c>
      <c r="W251" s="23">
        <f>IF(OR(P251="",O251&lt;&gt;"Listed"),"",TODAY()-P251)</f>
        <v/>
      </c>
    </row>
    <row r="252">
      <c r="E252" s="22" t="n"/>
      <c r="F252" s="9" t="n"/>
      <c r="I252" s="9" t="n"/>
      <c r="J252" s="23">
        <f>IF(A252="","",COUNTIFS(Comps!$A$2:$A$1000,A252,Comps!$C$2:$C$1000,"Sold",Comps!$H$2:$H$1000,"&lt;&gt;Loose"))</f>
        <v/>
      </c>
      <c r="K252" s="24">
        <f>IF(A252="","",IFERROR(AVERAGEIFS(Comps!$E$2:$E$1000,Comps!$A$2:$A$1000,A252,Comps!$C$2:$C$1000,"Sold",Comps!$H$2:$H$1000,"&lt;&gt;Loose"),""))</f>
        <v/>
      </c>
      <c r="L252" s="23">
        <f>IF(OR(A252="",J252=0),"",TEXT(MINIFS(Comps!$E$2:$E$1000,Comps!$A$2:$A$1000,A252,Comps!$C$2:$C$1000,"Sold",Comps!$H$2:$H$1000,"&lt;&gt;Loose"),"0")&amp;"-"&amp;TEXT(MAXIFS(Comps!$E$2:$E$1000,Comps!$A$2:$A$1000,A252,Comps!$C$2:$C$1000,"Sold",Comps!$H$2:$H$1000,"&lt;&gt;Loose"),"0"))</f>
        <v/>
      </c>
      <c r="M252" s="24">
        <f>IF(OR(F252="",H252=""),"",ROUND((F252+N(I252)+IF(N(I252)&gt;0,Settings!$B$14,0)+IFERROR(VLOOKUP(H252,Settings!$A$2:$C$10,3,FALSE),0)+Settings!$B$13)/(1-IFERROR(VLOOKUP(H252,Settings!$A$2:$C$10,2,FALSE),0)),2))</f>
        <v/>
      </c>
      <c r="N252" s="9" t="n"/>
      <c r="P252" s="22" t="n"/>
      <c r="Q252" s="22" t="n"/>
      <c r="R252" s="9" t="n"/>
      <c r="S252" s="9" t="n"/>
      <c r="T252" s="24">
        <f>IF(R252="","",ROUND(R252*IFERROR(VLOOKUP(H252,Settings!$A$2:$C$10,2,FALSE),0)+IFERROR(VLOOKUP(H252,Settings!$A$2:$C$10,3,FALSE),0),2))</f>
        <v/>
      </c>
      <c r="U252" s="24">
        <f>IF(R252="","",ROUND(R252-F252-N(S252)-IF(N(S252)&gt;0,Settings!$B$14,0)-T252,2))</f>
        <v/>
      </c>
      <c r="V252" s="23">
        <f>IF(OR(P252="",Q252=""),"",Q252-P252)</f>
        <v/>
      </c>
      <c r="W252" s="23">
        <f>IF(OR(P252="",O252&lt;&gt;"Listed"),"",TODAY()-P252)</f>
        <v/>
      </c>
    </row>
    <row r="253">
      <c r="E253" s="22" t="n"/>
      <c r="F253" s="9" t="n"/>
      <c r="I253" s="9" t="n"/>
      <c r="J253" s="23">
        <f>IF(A253="","",COUNTIFS(Comps!$A$2:$A$1000,A253,Comps!$C$2:$C$1000,"Sold",Comps!$H$2:$H$1000,"&lt;&gt;Loose"))</f>
        <v/>
      </c>
      <c r="K253" s="24">
        <f>IF(A253="","",IFERROR(AVERAGEIFS(Comps!$E$2:$E$1000,Comps!$A$2:$A$1000,A253,Comps!$C$2:$C$1000,"Sold",Comps!$H$2:$H$1000,"&lt;&gt;Loose"),""))</f>
        <v/>
      </c>
      <c r="L253" s="23">
        <f>IF(OR(A253="",J253=0),"",TEXT(MINIFS(Comps!$E$2:$E$1000,Comps!$A$2:$A$1000,A253,Comps!$C$2:$C$1000,"Sold",Comps!$H$2:$H$1000,"&lt;&gt;Loose"),"0")&amp;"-"&amp;TEXT(MAXIFS(Comps!$E$2:$E$1000,Comps!$A$2:$A$1000,A253,Comps!$C$2:$C$1000,"Sold",Comps!$H$2:$H$1000,"&lt;&gt;Loose"),"0"))</f>
        <v/>
      </c>
      <c r="M253" s="24">
        <f>IF(OR(F253="",H253=""),"",ROUND((F253+N(I253)+IF(N(I253)&gt;0,Settings!$B$14,0)+IFERROR(VLOOKUP(H253,Settings!$A$2:$C$10,3,FALSE),0)+Settings!$B$13)/(1-IFERROR(VLOOKUP(H253,Settings!$A$2:$C$10,2,FALSE),0)),2))</f>
        <v/>
      </c>
      <c r="N253" s="9" t="n"/>
      <c r="P253" s="22" t="n"/>
      <c r="Q253" s="22" t="n"/>
      <c r="R253" s="9" t="n"/>
      <c r="S253" s="9" t="n"/>
      <c r="T253" s="24">
        <f>IF(R253="","",ROUND(R253*IFERROR(VLOOKUP(H253,Settings!$A$2:$C$10,2,FALSE),0)+IFERROR(VLOOKUP(H253,Settings!$A$2:$C$10,3,FALSE),0),2))</f>
        <v/>
      </c>
      <c r="U253" s="24">
        <f>IF(R253="","",ROUND(R253-F253-N(S253)-IF(N(S253)&gt;0,Settings!$B$14,0)-T253,2))</f>
        <v/>
      </c>
      <c r="V253" s="23">
        <f>IF(OR(P253="",Q253=""),"",Q253-P253)</f>
        <v/>
      </c>
      <c r="W253" s="23">
        <f>IF(OR(P253="",O253&lt;&gt;"Listed"),"",TODAY()-P253)</f>
        <v/>
      </c>
    </row>
    <row r="254">
      <c r="E254" s="22" t="n"/>
      <c r="F254" s="9" t="n"/>
      <c r="I254" s="9" t="n"/>
      <c r="J254" s="23">
        <f>IF(A254="","",COUNTIFS(Comps!$A$2:$A$1000,A254,Comps!$C$2:$C$1000,"Sold",Comps!$H$2:$H$1000,"&lt;&gt;Loose"))</f>
        <v/>
      </c>
      <c r="K254" s="24">
        <f>IF(A254="","",IFERROR(AVERAGEIFS(Comps!$E$2:$E$1000,Comps!$A$2:$A$1000,A254,Comps!$C$2:$C$1000,"Sold",Comps!$H$2:$H$1000,"&lt;&gt;Loose"),""))</f>
        <v/>
      </c>
      <c r="L254" s="23">
        <f>IF(OR(A254="",J254=0),"",TEXT(MINIFS(Comps!$E$2:$E$1000,Comps!$A$2:$A$1000,A254,Comps!$C$2:$C$1000,"Sold",Comps!$H$2:$H$1000,"&lt;&gt;Loose"),"0")&amp;"-"&amp;TEXT(MAXIFS(Comps!$E$2:$E$1000,Comps!$A$2:$A$1000,A254,Comps!$C$2:$C$1000,"Sold",Comps!$H$2:$H$1000,"&lt;&gt;Loose"),"0"))</f>
        <v/>
      </c>
      <c r="M254" s="24">
        <f>IF(OR(F254="",H254=""),"",ROUND((F254+N(I254)+IF(N(I254)&gt;0,Settings!$B$14,0)+IFERROR(VLOOKUP(H254,Settings!$A$2:$C$10,3,FALSE),0)+Settings!$B$13)/(1-IFERROR(VLOOKUP(H254,Settings!$A$2:$C$10,2,FALSE),0)),2))</f>
        <v/>
      </c>
      <c r="N254" s="9" t="n"/>
      <c r="P254" s="22" t="n"/>
      <c r="Q254" s="22" t="n"/>
      <c r="R254" s="9" t="n"/>
      <c r="S254" s="9" t="n"/>
      <c r="T254" s="24">
        <f>IF(R254="","",ROUND(R254*IFERROR(VLOOKUP(H254,Settings!$A$2:$C$10,2,FALSE),0)+IFERROR(VLOOKUP(H254,Settings!$A$2:$C$10,3,FALSE),0),2))</f>
        <v/>
      </c>
      <c r="U254" s="24">
        <f>IF(R254="","",ROUND(R254-F254-N(S254)-IF(N(S254)&gt;0,Settings!$B$14,0)-T254,2))</f>
        <v/>
      </c>
      <c r="V254" s="23">
        <f>IF(OR(P254="",Q254=""),"",Q254-P254)</f>
        <v/>
      </c>
      <c r="W254" s="23">
        <f>IF(OR(P254="",O254&lt;&gt;"Listed"),"",TODAY()-P254)</f>
        <v/>
      </c>
    </row>
    <row r="255">
      <c r="E255" s="22" t="n"/>
      <c r="F255" s="9" t="n"/>
      <c r="I255" s="9" t="n"/>
      <c r="J255" s="23">
        <f>IF(A255="","",COUNTIFS(Comps!$A$2:$A$1000,A255,Comps!$C$2:$C$1000,"Sold",Comps!$H$2:$H$1000,"&lt;&gt;Loose"))</f>
        <v/>
      </c>
      <c r="K255" s="24">
        <f>IF(A255="","",IFERROR(AVERAGEIFS(Comps!$E$2:$E$1000,Comps!$A$2:$A$1000,A255,Comps!$C$2:$C$1000,"Sold",Comps!$H$2:$H$1000,"&lt;&gt;Loose"),""))</f>
        <v/>
      </c>
      <c r="L255" s="23">
        <f>IF(OR(A255="",J255=0),"",TEXT(MINIFS(Comps!$E$2:$E$1000,Comps!$A$2:$A$1000,A255,Comps!$C$2:$C$1000,"Sold",Comps!$H$2:$H$1000,"&lt;&gt;Loose"),"0")&amp;"-"&amp;TEXT(MAXIFS(Comps!$E$2:$E$1000,Comps!$A$2:$A$1000,A255,Comps!$C$2:$C$1000,"Sold",Comps!$H$2:$H$1000,"&lt;&gt;Loose"),"0"))</f>
        <v/>
      </c>
      <c r="M255" s="24">
        <f>IF(OR(F255="",H255=""),"",ROUND((F255+N(I255)+IF(N(I255)&gt;0,Settings!$B$14,0)+IFERROR(VLOOKUP(H255,Settings!$A$2:$C$10,3,FALSE),0)+Settings!$B$13)/(1-IFERROR(VLOOKUP(H255,Settings!$A$2:$C$10,2,FALSE),0)),2))</f>
        <v/>
      </c>
      <c r="N255" s="9" t="n"/>
      <c r="P255" s="22" t="n"/>
      <c r="Q255" s="22" t="n"/>
      <c r="R255" s="9" t="n"/>
      <c r="S255" s="9" t="n"/>
      <c r="T255" s="24">
        <f>IF(R255="","",ROUND(R255*IFERROR(VLOOKUP(H255,Settings!$A$2:$C$10,2,FALSE),0)+IFERROR(VLOOKUP(H255,Settings!$A$2:$C$10,3,FALSE),0),2))</f>
        <v/>
      </c>
      <c r="U255" s="24">
        <f>IF(R255="","",ROUND(R255-F255-N(S255)-IF(N(S255)&gt;0,Settings!$B$14,0)-T255,2))</f>
        <v/>
      </c>
      <c r="V255" s="23">
        <f>IF(OR(P255="",Q255=""),"",Q255-P255)</f>
        <v/>
      </c>
      <c r="W255" s="23">
        <f>IF(OR(P255="",O255&lt;&gt;"Listed"),"",TODAY()-P255)</f>
        <v/>
      </c>
    </row>
    <row r="256">
      <c r="E256" s="22" t="n"/>
      <c r="F256" s="9" t="n"/>
      <c r="I256" s="9" t="n"/>
      <c r="J256" s="23">
        <f>IF(A256="","",COUNTIFS(Comps!$A$2:$A$1000,A256,Comps!$C$2:$C$1000,"Sold",Comps!$H$2:$H$1000,"&lt;&gt;Loose"))</f>
        <v/>
      </c>
      <c r="K256" s="24">
        <f>IF(A256="","",IFERROR(AVERAGEIFS(Comps!$E$2:$E$1000,Comps!$A$2:$A$1000,A256,Comps!$C$2:$C$1000,"Sold",Comps!$H$2:$H$1000,"&lt;&gt;Loose"),""))</f>
        <v/>
      </c>
      <c r="L256" s="23">
        <f>IF(OR(A256="",J256=0),"",TEXT(MINIFS(Comps!$E$2:$E$1000,Comps!$A$2:$A$1000,A256,Comps!$C$2:$C$1000,"Sold",Comps!$H$2:$H$1000,"&lt;&gt;Loose"),"0")&amp;"-"&amp;TEXT(MAXIFS(Comps!$E$2:$E$1000,Comps!$A$2:$A$1000,A256,Comps!$C$2:$C$1000,"Sold",Comps!$H$2:$H$1000,"&lt;&gt;Loose"),"0"))</f>
        <v/>
      </c>
      <c r="M256" s="24">
        <f>IF(OR(F256="",H256=""),"",ROUND((F256+N(I256)+IF(N(I256)&gt;0,Settings!$B$14,0)+IFERROR(VLOOKUP(H256,Settings!$A$2:$C$10,3,FALSE),0)+Settings!$B$13)/(1-IFERROR(VLOOKUP(H256,Settings!$A$2:$C$10,2,FALSE),0)),2))</f>
        <v/>
      </c>
      <c r="N256" s="9" t="n"/>
      <c r="P256" s="22" t="n"/>
      <c r="Q256" s="22" t="n"/>
      <c r="R256" s="9" t="n"/>
      <c r="S256" s="9" t="n"/>
      <c r="T256" s="24">
        <f>IF(R256="","",ROUND(R256*IFERROR(VLOOKUP(H256,Settings!$A$2:$C$10,2,FALSE),0)+IFERROR(VLOOKUP(H256,Settings!$A$2:$C$10,3,FALSE),0),2))</f>
        <v/>
      </c>
      <c r="U256" s="24">
        <f>IF(R256="","",ROUND(R256-F256-N(S256)-IF(N(S256)&gt;0,Settings!$B$14,0)-T256,2))</f>
        <v/>
      </c>
      <c r="V256" s="23">
        <f>IF(OR(P256="",Q256=""),"",Q256-P256)</f>
        <v/>
      </c>
      <c r="W256" s="23">
        <f>IF(OR(P256="",O256&lt;&gt;"Listed"),"",TODAY()-P256)</f>
        <v/>
      </c>
    </row>
    <row r="257">
      <c r="E257" s="22" t="n"/>
      <c r="F257" s="9" t="n"/>
      <c r="I257" s="9" t="n"/>
      <c r="J257" s="23">
        <f>IF(A257="","",COUNTIFS(Comps!$A$2:$A$1000,A257,Comps!$C$2:$C$1000,"Sold",Comps!$H$2:$H$1000,"&lt;&gt;Loose"))</f>
        <v/>
      </c>
      <c r="K257" s="24">
        <f>IF(A257="","",IFERROR(AVERAGEIFS(Comps!$E$2:$E$1000,Comps!$A$2:$A$1000,A257,Comps!$C$2:$C$1000,"Sold",Comps!$H$2:$H$1000,"&lt;&gt;Loose"),""))</f>
        <v/>
      </c>
      <c r="L257" s="23">
        <f>IF(OR(A257="",J257=0),"",TEXT(MINIFS(Comps!$E$2:$E$1000,Comps!$A$2:$A$1000,A257,Comps!$C$2:$C$1000,"Sold",Comps!$H$2:$H$1000,"&lt;&gt;Loose"),"0")&amp;"-"&amp;TEXT(MAXIFS(Comps!$E$2:$E$1000,Comps!$A$2:$A$1000,A257,Comps!$C$2:$C$1000,"Sold",Comps!$H$2:$H$1000,"&lt;&gt;Loose"),"0"))</f>
        <v/>
      </c>
      <c r="M257" s="24">
        <f>IF(OR(F257="",H257=""),"",ROUND((F257+N(I257)+IF(N(I257)&gt;0,Settings!$B$14,0)+IFERROR(VLOOKUP(H257,Settings!$A$2:$C$10,3,FALSE),0)+Settings!$B$13)/(1-IFERROR(VLOOKUP(H257,Settings!$A$2:$C$10,2,FALSE),0)),2))</f>
        <v/>
      </c>
      <c r="N257" s="9" t="n"/>
      <c r="P257" s="22" t="n"/>
      <c r="Q257" s="22" t="n"/>
      <c r="R257" s="9" t="n"/>
      <c r="S257" s="9" t="n"/>
      <c r="T257" s="24">
        <f>IF(R257="","",ROUND(R257*IFERROR(VLOOKUP(H257,Settings!$A$2:$C$10,2,FALSE),0)+IFERROR(VLOOKUP(H257,Settings!$A$2:$C$10,3,FALSE),0),2))</f>
        <v/>
      </c>
      <c r="U257" s="24">
        <f>IF(R257="","",ROUND(R257-F257-N(S257)-IF(N(S257)&gt;0,Settings!$B$14,0)-T257,2))</f>
        <v/>
      </c>
      <c r="V257" s="23">
        <f>IF(OR(P257="",Q257=""),"",Q257-P257)</f>
        <v/>
      </c>
      <c r="W257" s="23">
        <f>IF(OR(P257="",O257&lt;&gt;"Listed"),"",TODAY()-P257)</f>
        <v/>
      </c>
    </row>
    <row r="258">
      <c r="E258" s="22" t="n"/>
      <c r="F258" s="9" t="n"/>
      <c r="I258" s="9" t="n"/>
      <c r="J258" s="23">
        <f>IF(A258="","",COUNTIFS(Comps!$A$2:$A$1000,A258,Comps!$C$2:$C$1000,"Sold",Comps!$H$2:$H$1000,"&lt;&gt;Loose"))</f>
        <v/>
      </c>
      <c r="K258" s="24">
        <f>IF(A258="","",IFERROR(AVERAGEIFS(Comps!$E$2:$E$1000,Comps!$A$2:$A$1000,A258,Comps!$C$2:$C$1000,"Sold",Comps!$H$2:$H$1000,"&lt;&gt;Loose"),""))</f>
        <v/>
      </c>
      <c r="L258" s="23">
        <f>IF(OR(A258="",J258=0),"",TEXT(MINIFS(Comps!$E$2:$E$1000,Comps!$A$2:$A$1000,A258,Comps!$C$2:$C$1000,"Sold",Comps!$H$2:$H$1000,"&lt;&gt;Loose"),"0")&amp;"-"&amp;TEXT(MAXIFS(Comps!$E$2:$E$1000,Comps!$A$2:$A$1000,A258,Comps!$C$2:$C$1000,"Sold",Comps!$H$2:$H$1000,"&lt;&gt;Loose"),"0"))</f>
        <v/>
      </c>
      <c r="M258" s="24">
        <f>IF(OR(F258="",H258=""),"",ROUND((F258+N(I258)+IF(N(I258)&gt;0,Settings!$B$14,0)+IFERROR(VLOOKUP(H258,Settings!$A$2:$C$10,3,FALSE),0)+Settings!$B$13)/(1-IFERROR(VLOOKUP(H258,Settings!$A$2:$C$10,2,FALSE),0)),2))</f>
        <v/>
      </c>
      <c r="N258" s="9" t="n"/>
      <c r="P258" s="22" t="n"/>
      <c r="Q258" s="22" t="n"/>
      <c r="R258" s="9" t="n"/>
      <c r="S258" s="9" t="n"/>
      <c r="T258" s="24">
        <f>IF(R258="","",ROUND(R258*IFERROR(VLOOKUP(H258,Settings!$A$2:$C$10,2,FALSE),0)+IFERROR(VLOOKUP(H258,Settings!$A$2:$C$10,3,FALSE),0),2))</f>
        <v/>
      </c>
      <c r="U258" s="24">
        <f>IF(R258="","",ROUND(R258-F258-N(S258)-IF(N(S258)&gt;0,Settings!$B$14,0)-T258,2))</f>
        <v/>
      </c>
      <c r="V258" s="23">
        <f>IF(OR(P258="",Q258=""),"",Q258-P258)</f>
        <v/>
      </c>
      <c r="W258" s="23">
        <f>IF(OR(P258="",O258&lt;&gt;"Listed"),"",TODAY()-P258)</f>
        <v/>
      </c>
    </row>
    <row r="259">
      <c r="E259" s="22" t="n"/>
      <c r="F259" s="9" t="n"/>
      <c r="I259" s="9" t="n"/>
      <c r="J259" s="23">
        <f>IF(A259="","",COUNTIFS(Comps!$A$2:$A$1000,A259,Comps!$C$2:$C$1000,"Sold",Comps!$H$2:$H$1000,"&lt;&gt;Loose"))</f>
        <v/>
      </c>
      <c r="K259" s="24">
        <f>IF(A259="","",IFERROR(AVERAGEIFS(Comps!$E$2:$E$1000,Comps!$A$2:$A$1000,A259,Comps!$C$2:$C$1000,"Sold",Comps!$H$2:$H$1000,"&lt;&gt;Loose"),""))</f>
        <v/>
      </c>
      <c r="L259" s="23">
        <f>IF(OR(A259="",J259=0),"",TEXT(MINIFS(Comps!$E$2:$E$1000,Comps!$A$2:$A$1000,A259,Comps!$C$2:$C$1000,"Sold",Comps!$H$2:$H$1000,"&lt;&gt;Loose"),"0")&amp;"-"&amp;TEXT(MAXIFS(Comps!$E$2:$E$1000,Comps!$A$2:$A$1000,A259,Comps!$C$2:$C$1000,"Sold",Comps!$H$2:$H$1000,"&lt;&gt;Loose"),"0"))</f>
        <v/>
      </c>
      <c r="M259" s="24">
        <f>IF(OR(F259="",H259=""),"",ROUND((F259+N(I259)+IF(N(I259)&gt;0,Settings!$B$14,0)+IFERROR(VLOOKUP(H259,Settings!$A$2:$C$10,3,FALSE),0)+Settings!$B$13)/(1-IFERROR(VLOOKUP(H259,Settings!$A$2:$C$10,2,FALSE),0)),2))</f>
        <v/>
      </c>
      <c r="N259" s="9" t="n"/>
      <c r="P259" s="22" t="n"/>
      <c r="Q259" s="22" t="n"/>
      <c r="R259" s="9" t="n"/>
      <c r="S259" s="9" t="n"/>
      <c r="T259" s="24">
        <f>IF(R259="","",ROUND(R259*IFERROR(VLOOKUP(H259,Settings!$A$2:$C$10,2,FALSE),0)+IFERROR(VLOOKUP(H259,Settings!$A$2:$C$10,3,FALSE),0),2))</f>
        <v/>
      </c>
      <c r="U259" s="24">
        <f>IF(R259="","",ROUND(R259-F259-N(S259)-IF(N(S259)&gt;0,Settings!$B$14,0)-T259,2))</f>
        <v/>
      </c>
      <c r="V259" s="23">
        <f>IF(OR(P259="",Q259=""),"",Q259-P259)</f>
        <v/>
      </c>
      <c r="W259" s="23">
        <f>IF(OR(P259="",O259&lt;&gt;"Listed"),"",TODAY()-P259)</f>
        <v/>
      </c>
    </row>
    <row r="260">
      <c r="E260" s="22" t="n"/>
      <c r="F260" s="9" t="n"/>
      <c r="I260" s="9" t="n"/>
      <c r="J260" s="23">
        <f>IF(A260="","",COUNTIFS(Comps!$A$2:$A$1000,A260,Comps!$C$2:$C$1000,"Sold",Comps!$H$2:$H$1000,"&lt;&gt;Loose"))</f>
        <v/>
      </c>
      <c r="K260" s="24">
        <f>IF(A260="","",IFERROR(AVERAGEIFS(Comps!$E$2:$E$1000,Comps!$A$2:$A$1000,A260,Comps!$C$2:$C$1000,"Sold",Comps!$H$2:$H$1000,"&lt;&gt;Loose"),""))</f>
        <v/>
      </c>
      <c r="L260" s="23">
        <f>IF(OR(A260="",J260=0),"",TEXT(MINIFS(Comps!$E$2:$E$1000,Comps!$A$2:$A$1000,A260,Comps!$C$2:$C$1000,"Sold",Comps!$H$2:$H$1000,"&lt;&gt;Loose"),"0")&amp;"-"&amp;TEXT(MAXIFS(Comps!$E$2:$E$1000,Comps!$A$2:$A$1000,A260,Comps!$C$2:$C$1000,"Sold",Comps!$H$2:$H$1000,"&lt;&gt;Loose"),"0"))</f>
        <v/>
      </c>
      <c r="M260" s="24">
        <f>IF(OR(F260="",H260=""),"",ROUND((F260+N(I260)+IF(N(I260)&gt;0,Settings!$B$14,0)+IFERROR(VLOOKUP(H260,Settings!$A$2:$C$10,3,FALSE),0)+Settings!$B$13)/(1-IFERROR(VLOOKUP(H260,Settings!$A$2:$C$10,2,FALSE),0)),2))</f>
        <v/>
      </c>
      <c r="N260" s="9" t="n"/>
      <c r="P260" s="22" t="n"/>
      <c r="Q260" s="22" t="n"/>
      <c r="R260" s="9" t="n"/>
      <c r="S260" s="9" t="n"/>
      <c r="T260" s="24">
        <f>IF(R260="","",ROUND(R260*IFERROR(VLOOKUP(H260,Settings!$A$2:$C$10,2,FALSE),0)+IFERROR(VLOOKUP(H260,Settings!$A$2:$C$10,3,FALSE),0),2))</f>
        <v/>
      </c>
      <c r="U260" s="24">
        <f>IF(R260="","",ROUND(R260-F260-N(S260)-IF(N(S260)&gt;0,Settings!$B$14,0)-T260,2))</f>
        <v/>
      </c>
      <c r="V260" s="23">
        <f>IF(OR(P260="",Q260=""),"",Q260-P260)</f>
        <v/>
      </c>
      <c r="W260" s="23">
        <f>IF(OR(P260="",O260&lt;&gt;"Listed"),"",TODAY()-P260)</f>
        <v/>
      </c>
    </row>
    <row r="261">
      <c r="E261" s="22" t="n"/>
      <c r="F261" s="9" t="n"/>
      <c r="I261" s="9" t="n"/>
      <c r="J261" s="23">
        <f>IF(A261="","",COUNTIFS(Comps!$A$2:$A$1000,A261,Comps!$C$2:$C$1000,"Sold",Comps!$H$2:$H$1000,"&lt;&gt;Loose"))</f>
        <v/>
      </c>
      <c r="K261" s="24">
        <f>IF(A261="","",IFERROR(AVERAGEIFS(Comps!$E$2:$E$1000,Comps!$A$2:$A$1000,A261,Comps!$C$2:$C$1000,"Sold",Comps!$H$2:$H$1000,"&lt;&gt;Loose"),""))</f>
        <v/>
      </c>
      <c r="L261" s="23">
        <f>IF(OR(A261="",J261=0),"",TEXT(MINIFS(Comps!$E$2:$E$1000,Comps!$A$2:$A$1000,A261,Comps!$C$2:$C$1000,"Sold",Comps!$H$2:$H$1000,"&lt;&gt;Loose"),"0")&amp;"-"&amp;TEXT(MAXIFS(Comps!$E$2:$E$1000,Comps!$A$2:$A$1000,A261,Comps!$C$2:$C$1000,"Sold",Comps!$H$2:$H$1000,"&lt;&gt;Loose"),"0"))</f>
        <v/>
      </c>
      <c r="M261" s="24">
        <f>IF(OR(F261="",H261=""),"",ROUND((F261+N(I261)+IF(N(I261)&gt;0,Settings!$B$14,0)+IFERROR(VLOOKUP(H261,Settings!$A$2:$C$10,3,FALSE),0)+Settings!$B$13)/(1-IFERROR(VLOOKUP(H261,Settings!$A$2:$C$10,2,FALSE),0)),2))</f>
        <v/>
      </c>
      <c r="N261" s="9" t="n"/>
      <c r="P261" s="22" t="n"/>
      <c r="Q261" s="22" t="n"/>
      <c r="R261" s="9" t="n"/>
      <c r="S261" s="9" t="n"/>
      <c r="T261" s="24">
        <f>IF(R261="","",ROUND(R261*IFERROR(VLOOKUP(H261,Settings!$A$2:$C$10,2,FALSE),0)+IFERROR(VLOOKUP(H261,Settings!$A$2:$C$10,3,FALSE),0),2))</f>
        <v/>
      </c>
      <c r="U261" s="24">
        <f>IF(R261="","",ROUND(R261-F261-N(S261)-IF(N(S261)&gt;0,Settings!$B$14,0)-T261,2))</f>
        <v/>
      </c>
      <c r="V261" s="23">
        <f>IF(OR(P261="",Q261=""),"",Q261-P261)</f>
        <v/>
      </c>
      <c r="W261" s="23">
        <f>IF(OR(P261="",O261&lt;&gt;"Listed"),"",TODAY()-P261)</f>
        <v/>
      </c>
    </row>
    <row r="262">
      <c r="E262" s="22" t="n"/>
      <c r="F262" s="9" t="n"/>
      <c r="I262" s="9" t="n"/>
      <c r="J262" s="23">
        <f>IF(A262="","",COUNTIFS(Comps!$A$2:$A$1000,A262,Comps!$C$2:$C$1000,"Sold",Comps!$H$2:$H$1000,"&lt;&gt;Loose"))</f>
        <v/>
      </c>
      <c r="K262" s="24">
        <f>IF(A262="","",IFERROR(AVERAGEIFS(Comps!$E$2:$E$1000,Comps!$A$2:$A$1000,A262,Comps!$C$2:$C$1000,"Sold",Comps!$H$2:$H$1000,"&lt;&gt;Loose"),""))</f>
        <v/>
      </c>
      <c r="L262" s="23">
        <f>IF(OR(A262="",J262=0),"",TEXT(MINIFS(Comps!$E$2:$E$1000,Comps!$A$2:$A$1000,A262,Comps!$C$2:$C$1000,"Sold",Comps!$H$2:$H$1000,"&lt;&gt;Loose"),"0")&amp;"-"&amp;TEXT(MAXIFS(Comps!$E$2:$E$1000,Comps!$A$2:$A$1000,A262,Comps!$C$2:$C$1000,"Sold",Comps!$H$2:$H$1000,"&lt;&gt;Loose"),"0"))</f>
        <v/>
      </c>
      <c r="M262" s="24">
        <f>IF(OR(F262="",H262=""),"",ROUND((F262+N(I262)+IF(N(I262)&gt;0,Settings!$B$14,0)+IFERROR(VLOOKUP(H262,Settings!$A$2:$C$10,3,FALSE),0)+Settings!$B$13)/(1-IFERROR(VLOOKUP(H262,Settings!$A$2:$C$10,2,FALSE),0)),2))</f>
        <v/>
      </c>
      <c r="N262" s="9" t="n"/>
      <c r="P262" s="22" t="n"/>
      <c r="Q262" s="22" t="n"/>
      <c r="R262" s="9" t="n"/>
      <c r="S262" s="9" t="n"/>
      <c r="T262" s="24">
        <f>IF(R262="","",ROUND(R262*IFERROR(VLOOKUP(H262,Settings!$A$2:$C$10,2,FALSE),0)+IFERROR(VLOOKUP(H262,Settings!$A$2:$C$10,3,FALSE),0),2))</f>
        <v/>
      </c>
      <c r="U262" s="24">
        <f>IF(R262="","",ROUND(R262-F262-N(S262)-IF(N(S262)&gt;0,Settings!$B$14,0)-T262,2))</f>
        <v/>
      </c>
      <c r="V262" s="23">
        <f>IF(OR(P262="",Q262=""),"",Q262-P262)</f>
        <v/>
      </c>
      <c r="W262" s="23">
        <f>IF(OR(P262="",O262&lt;&gt;"Listed"),"",TODAY()-P262)</f>
        <v/>
      </c>
    </row>
    <row r="263">
      <c r="E263" s="22" t="n"/>
      <c r="F263" s="9" t="n"/>
      <c r="I263" s="9" t="n"/>
      <c r="J263" s="23">
        <f>IF(A263="","",COUNTIFS(Comps!$A$2:$A$1000,A263,Comps!$C$2:$C$1000,"Sold",Comps!$H$2:$H$1000,"&lt;&gt;Loose"))</f>
        <v/>
      </c>
      <c r="K263" s="24">
        <f>IF(A263="","",IFERROR(AVERAGEIFS(Comps!$E$2:$E$1000,Comps!$A$2:$A$1000,A263,Comps!$C$2:$C$1000,"Sold",Comps!$H$2:$H$1000,"&lt;&gt;Loose"),""))</f>
        <v/>
      </c>
      <c r="L263" s="23">
        <f>IF(OR(A263="",J263=0),"",TEXT(MINIFS(Comps!$E$2:$E$1000,Comps!$A$2:$A$1000,A263,Comps!$C$2:$C$1000,"Sold",Comps!$H$2:$H$1000,"&lt;&gt;Loose"),"0")&amp;"-"&amp;TEXT(MAXIFS(Comps!$E$2:$E$1000,Comps!$A$2:$A$1000,A263,Comps!$C$2:$C$1000,"Sold",Comps!$H$2:$H$1000,"&lt;&gt;Loose"),"0"))</f>
        <v/>
      </c>
      <c r="M263" s="24">
        <f>IF(OR(F263="",H263=""),"",ROUND((F263+N(I263)+IF(N(I263)&gt;0,Settings!$B$14,0)+IFERROR(VLOOKUP(H263,Settings!$A$2:$C$10,3,FALSE),0)+Settings!$B$13)/(1-IFERROR(VLOOKUP(H263,Settings!$A$2:$C$10,2,FALSE),0)),2))</f>
        <v/>
      </c>
      <c r="N263" s="9" t="n"/>
      <c r="P263" s="22" t="n"/>
      <c r="Q263" s="22" t="n"/>
      <c r="R263" s="9" t="n"/>
      <c r="S263" s="9" t="n"/>
      <c r="T263" s="24">
        <f>IF(R263="","",ROUND(R263*IFERROR(VLOOKUP(H263,Settings!$A$2:$C$10,2,FALSE),0)+IFERROR(VLOOKUP(H263,Settings!$A$2:$C$10,3,FALSE),0),2))</f>
        <v/>
      </c>
      <c r="U263" s="24">
        <f>IF(R263="","",ROUND(R263-F263-N(S263)-IF(N(S263)&gt;0,Settings!$B$14,0)-T263,2))</f>
        <v/>
      </c>
      <c r="V263" s="23">
        <f>IF(OR(P263="",Q263=""),"",Q263-P263)</f>
        <v/>
      </c>
      <c r="W263" s="23">
        <f>IF(OR(P263="",O263&lt;&gt;"Listed"),"",TODAY()-P263)</f>
        <v/>
      </c>
    </row>
    <row r="264">
      <c r="E264" s="22" t="n"/>
      <c r="F264" s="9" t="n"/>
      <c r="I264" s="9" t="n"/>
      <c r="J264" s="23">
        <f>IF(A264="","",COUNTIFS(Comps!$A$2:$A$1000,A264,Comps!$C$2:$C$1000,"Sold",Comps!$H$2:$H$1000,"&lt;&gt;Loose"))</f>
        <v/>
      </c>
      <c r="K264" s="24">
        <f>IF(A264="","",IFERROR(AVERAGEIFS(Comps!$E$2:$E$1000,Comps!$A$2:$A$1000,A264,Comps!$C$2:$C$1000,"Sold",Comps!$H$2:$H$1000,"&lt;&gt;Loose"),""))</f>
        <v/>
      </c>
      <c r="L264" s="23">
        <f>IF(OR(A264="",J264=0),"",TEXT(MINIFS(Comps!$E$2:$E$1000,Comps!$A$2:$A$1000,A264,Comps!$C$2:$C$1000,"Sold",Comps!$H$2:$H$1000,"&lt;&gt;Loose"),"0")&amp;"-"&amp;TEXT(MAXIFS(Comps!$E$2:$E$1000,Comps!$A$2:$A$1000,A264,Comps!$C$2:$C$1000,"Sold",Comps!$H$2:$H$1000,"&lt;&gt;Loose"),"0"))</f>
        <v/>
      </c>
      <c r="M264" s="24">
        <f>IF(OR(F264="",H264=""),"",ROUND((F264+N(I264)+IF(N(I264)&gt;0,Settings!$B$14,0)+IFERROR(VLOOKUP(H264,Settings!$A$2:$C$10,3,FALSE),0)+Settings!$B$13)/(1-IFERROR(VLOOKUP(H264,Settings!$A$2:$C$10,2,FALSE),0)),2))</f>
        <v/>
      </c>
      <c r="N264" s="9" t="n"/>
      <c r="P264" s="22" t="n"/>
      <c r="Q264" s="22" t="n"/>
      <c r="R264" s="9" t="n"/>
      <c r="S264" s="9" t="n"/>
      <c r="T264" s="24">
        <f>IF(R264="","",ROUND(R264*IFERROR(VLOOKUP(H264,Settings!$A$2:$C$10,2,FALSE),0)+IFERROR(VLOOKUP(H264,Settings!$A$2:$C$10,3,FALSE),0),2))</f>
        <v/>
      </c>
      <c r="U264" s="24">
        <f>IF(R264="","",ROUND(R264-F264-N(S264)-IF(N(S264)&gt;0,Settings!$B$14,0)-T264,2))</f>
        <v/>
      </c>
      <c r="V264" s="23">
        <f>IF(OR(P264="",Q264=""),"",Q264-P264)</f>
        <v/>
      </c>
      <c r="W264" s="23">
        <f>IF(OR(P264="",O264&lt;&gt;"Listed"),"",TODAY()-P264)</f>
        <v/>
      </c>
    </row>
    <row r="265">
      <c r="E265" s="22" t="n"/>
      <c r="F265" s="9" t="n"/>
      <c r="I265" s="9" t="n"/>
      <c r="J265" s="23">
        <f>IF(A265="","",COUNTIFS(Comps!$A$2:$A$1000,A265,Comps!$C$2:$C$1000,"Sold",Comps!$H$2:$H$1000,"&lt;&gt;Loose"))</f>
        <v/>
      </c>
      <c r="K265" s="24">
        <f>IF(A265="","",IFERROR(AVERAGEIFS(Comps!$E$2:$E$1000,Comps!$A$2:$A$1000,A265,Comps!$C$2:$C$1000,"Sold",Comps!$H$2:$H$1000,"&lt;&gt;Loose"),""))</f>
        <v/>
      </c>
      <c r="L265" s="23">
        <f>IF(OR(A265="",J265=0),"",TEXT(MINIFS(Comps!$E$2:$E$1000,Comps!$A$2:$A$1000,A265,Comps!$C$2:$C$1000,"Sold",Comps!$H$2:$H$1000,"&lt;&gt;Loose"),"0")&amp;"-"&amp;TEXT(MAXIFS(Comps!$E$2:$E$1000,Comps!$A$2:$A$1000,A265,Comps!$C$2:$C$1000,"Sold",Comps!$H$2:$H$1000,"&lt;&gt;Loose"),"0"))</f>
        <v/>
      </c>
      <c r="M265" s="24">
        <f>IF(OR(F265="",H265=""),"",ROUND((F265+N(I265)+IF(N(I265)&gt;0,Settings!$B$14,0)+IFERROR(VLOOKUP(H265,Settings!$A$2:$C$10,3,FALSE),0)+Settings!$B$13)/(1-IFERROR(VLOOKUP(H265,Settings!$A$2:$C$10,2,FALSE),0)),2))</f>
        <v/>
      </c>
      <c r="N265" s="9" t="n"/>
      <c r="P265" s="22" t="n"/>
      <c r="Q265" s="22" t="n"/>
      <c r="R265" s="9" t="n"/>
      <c r="S265" s="9" t="n"/>
      <c r="T265" s="24">
        <f>IF(R265="","",ROUND(R265*IFERROR(VLOOKUP(H265,Settings!$A$2:$C$10,2,FALSE),0)+IFERROR(VLOOKUP(H265,Settings!$A$2:$C$10,3,FALSE),0),2))</f>
        <v/>
      </c>
      <c r="U265" s="24">
        <f>IF(R265="","",ROUND(R265-F265-N(S265)-IF(N(S265)&gt;0,Settings!$B$14,0)-T265,2))</f>
        <v/>
      </c>
      <c r="V265" s="23">
        <f>IF(OR(P265="",Q265=""),"",Q265-P265)</f>
        <v/>
      </c>
      <c r="W265" s="23">
        <f>IF(OR(P265="",O265&lt;&gt;"Listed"),"",TODAY()-P265)</f>
        <v/>
      </c>
    </row>
    <row r="266">
      <c r="E266" s="22" t="n"/>
      <c r="F266" s="9" t="n"/>
      <c r="I266" s="9" t="n"/>
      <c r="J266" s="23">
        <f>IF(A266="","",COUNTIFS(Comps!$A$2:$A$1000,A266,Comps!$C$2:$C$1000,"Sold",Comps!$H$2:$H$1000,"&lt;&gt;Loose"))</f>
        <v/>
      </c>
      <c r="K266" s="24">
        <f>IF(A266="","",IFERROR(AVERAGEIFS(Comps!$E$2:$E$1000,Comps!$A$2:$A$1000,A266,Comps!$C$2:$C$1000,"Sold",Comps!$H$2:$H$1000,"&lt;&gt;Loose"),""))</f>
        <v/>
      </c>
      <c r="L266" s="23">
        <f>IF(OR(A266="",J266=0),"",TEXT(MINIFS(Comps!$E$2:$E$1000,Comps!$A$2:$A$1000,A266,Comps!$C$2:$C$1000,"Sold",Comps!$H$2:$H$1000,"&lt;&gt;Loose"),"0")&amp;"-"&amp;TEXT(MAXIFS(Comps!$E$2:$E$1000,Comps!$A$2:$A$1000,A266,Comps!$C$2:$C$1000,"Sold",Comps!$H$2:$H$1000,"&lt;&gt;Loose"),"0"))</f>
        <v/>
      </c>
      <c r="M266" s="24">
        <f>IF(OR(F266="",H266=""),"",ROUND((F266+N(I266)+IF(N(I266)&gt;0,Settings!$B$14,0)+IFERROR(VLOOKUP(H266,Settings!$A$2:$C$10,3,FALSE),0)+Settings!$B$13)/(1-IFERROR(VLOOKUP(H266,Settings!$A$2:$C$10,2,FALSE),0)),2))</f>
        <v/>
      </c>
      <c r="N266" s="9" t="n"/>
      <c r="P266" s="22" t="n"/>
      <c r="Q266" s="22" t="n"/>
      <c r="R266" s="9" t="n"/>
      <c r="S266" s="9" t="n"/>
      <c r="T266" s="24">
        <f>IF(R266="","",ROUND(R266*IFERROR(VLOOKUP(H266,Settings!$A$2:$C$10,2,FALSE),0)+IFERROR(VLOOKUP(H266,Settings!$A$2:$C$10,3,FALSE),0),2))</f>
        <v/>
      </c>
      <c r="U266" s="24">
        <f>IF(R266="","",ROUND(R266-F266-N(S266)-IF(N(S266)&gt;0,Settings!$B$14,0)-T266,2))</f>
        <v/>
      </c>
      <c r="V266" s="23">
        <f>IF(OR(P266="",Q266=""),"",Q266-P266)</f>
        <v/>
      </c>
      <c r="W266" s="23">
        <f>IF(OR(P266="",O266&lt;&gt;"Listed"),"",TODAY()-P266)</f>
        <v/>
      </c>
    </row>
    <row r="267">
      <c r="E267" s="22" t="n"/>
      <c r="F267" s="9" t="n"/>
      <c r="I267" s="9" t="n"/>
      <c r="J267" s="23">
        <f>IF(A267="","",COUNTIFS(Comps!$A$2:$A$1000,A267,Comps!$C$2:$C$1000,"Sold",Comps!$H$2:$H$1000,"&lt;&gt;Loose"))</f>
        <v/>
      </c>
      <c r="K267" s="24">
        <f>IF(A267="","",IFERROR(AVERAGEIFS(Comps!$E$2:$E$1000,Comps!$A$2:$A$1000,A267,Comps!$C$2:$C$1000,"Sold",Comps!$H$2:$H$1000,"&lt;&gt;Loose"),""))</f>
        <v/>
      </c>
      <c r="L267" s="23">
        <f>IF(OR(A267="",J267=0),"",TEXT(MINIFS(Comps!$E$2:$E$1000,Comps!$A$2:$A$1000,A267,Comps!$C$2:$C$1000,"Sold",Comps!$H$2:$H$1000,"&lt;&gt;Loose"),"0")&amp;"-"&amp;TEXT(MAXIFS(Comps!$E$2:$E$1000,Comps!$A$2:$A$1000,A267,Comps!$C$2:$C$1000,"Sold",Comps!$H$2:$H$1000,"&lt;&gt;Loose"),"0"))</f>
        <v/>
      </c>
      <c r="M267" s="24">
        <f>IF(OR(F267="",H267=""),"",ROUND((F267+N(I267)+IF(N(I267)&gt;0,Settings!$B$14,0)+IFERROR(VLOOKUP(H267,Settings!$A$2:$C$10,3,FALSE),0)+Settings!$B$13)/(1-IFERROR(VLOOKUP(H267,Settings!$A$2:$C$10,2,FALSE),0)),2))</f>
        <v/>
      </c>
      <c r="N267" s="9" t="n"/>
      <c r="P267" s="22" t="n"/>
      <c r="Q267" s="22" t="n"/>
      <c r="R267" s="9" t="n"/>
      <c r="S267" s="9" t="n"/>
      <c r="T267" s="24">
        <f>IF(R267="","",ROUND(R267*IFERROR(VLOOKUP(H267,Settings!$A$2:$C$10,2,FALSE),0)+IFERROR(VLOOKUP(H267,Settings!$A$2:$C$10,3,FALSE),0),2))</f>
        <v/>
      </c>
      <c r="U267" s="24">
        <f>IF(R267="","",ROUND(R267-F267-N(S267)-IF(N(S267)&gt;0,Settings!$B$14,0)-T267,2))</f>
        <v/>
      </c>
      <c r="V267" s="23">
        <f>IF(OR(P267="",Q267=""),"",Q267-P267)</f>
        <v/>
      </c>
      <c r="W267" s="23">
        <f>IF(OR(P267="",O267&lt;&gt;"Listed"),"",TODAY()-P267)</f>
        <v/>
      </c>
    </row>
    <row r="268">
      <c r="E268" s="22" t="n"/>
      <c r="F268" s="9" t="n"/>
      <c r="I268" s="9" t="n"/>
      <c r="J268" s="23">
        <f>IF(A268="","",COUNTIFS(Comps!$A$2:$A$1000,A268,Comps!$C$2:$C$1000,"Sold",Comps!$H$2:$H$1000,"&lt;&gt;Loose"))</f>
        <v/>
      </c>
      <c r="K268" s="24">
        <f>IF(A268="","",IFERROR(AVERAGEIFS(Comps!$E$2:$E$1000,Comps!$A$2:$A$1000,A268,Comps!$C$2:$C$1000,"Sold",Comps!$H$2:$H$1000,"&lt;&gt;Loose"),""))</f>
        <v/>
      </c>
      <c r="L268" s="23">
        <f>IF(OR(A268="",J268=0),"",TEXT(MINIFS(Comps!$E$2:$E$1000,Comps!$A$2:$A$1000,A268,Comps!$C$2:$C$1000,"Sold",Comps!$H$2:$H$1000,"&lt;&gt;Loose"),"0")&amp;"-"&amp;TEXT(MAXIFS(Comps!$E$2:$E$1000,Comps!$A$2:$A$1000,A268,Comps!$C$2:$C$1000,"Sold",Comps!$H$2:$H$1000,"&lt;&gt;Loose"),"0"))</f>
        <v/>
      </c>
      <c r="M268" s="24">
        <f>IF(OR(F268="",H268=""),"",ROUND((F268+N(I268)+IF(N(I268)&gt;0,Settings!$B$14,0)+IFERROR(VLOOKUP(H268,Settings!$A$2:$C$10,3,FALSE),0)+Settings!$B$13)/(1-IFERROR(VLOOKUP(H268,Settings!$A$2:$C$10,2,FALSE),0)),2))</f>
        <v/>
      </c>
      <c r="N268" s="9" t="n"/>
      <c r="P268" s="22" t="n"/>
      <c r="Q268" s="22" t="n"/>
      <c r="R268" s="9" t="n"/>
      <c r="S268" s="9" t="n"/>
      <c r="T268" s="24">
        <f>IF(R268="","",ROUND(R268*IFERROR(VLOOKUP(H268,Settings!$A$2:$C$10,2,FALSE),0)+IFERROR(VLOOKUP(H268,Settings!$A$2:$C$10,3,FALSE),0),2))</f>
        <v/>
      </c>
      <c r="U268" s="24">
        <f>IF(R268="","",ROUND(R268-F268-N(S268)-IF(N(S268)&gt;0,Settings!$B$14,0)-T268,2))</f>
        <v/>
      </c>
      <c r="V268" s="23">
        <f>IF(OR(P268="",Q268=""),"",Q268-P268)</f>
        <v/>
      </c>
      <c r="W268" s="23">
        <f>IF(OR(P268="",O268&lt;&gt;"Listed"),"",TODAY()-P268)</f>
        <v/>
      </c>
    </row>
    <row r="269">
      <c r="E269" s="22" t="n"/>
      <c r="F269" s="9" t="n"/>
      <c r="I269" s="9" t="n"/>
      <c r="J269" s="23">
        <f>IF(A269="","",COUNTIFS(Comps!$A$2:$A$1000,A269,Comps!$C$2:$C$1000,"Sold",Comps!$H$2:$H$1000,"&lt;&gt;Loose"))</f>
        <v/>
      </c>
      <c r="K269" s="24">
        <f>IF(A269="","",IFERROR(AVERAGEIFS(Comps!$E$2:$E$1000,Comps!$A$2:$A$1000,A269,Comps!$C$2:$C$1000,"Sold",Comps!$H$2:$H$1000,"&lt;&gt;Loose"),""))</f>
        <v/>
      </c>
      <c r="L269" s="23">
        <f>IF(OR(A269="",J269=0),"",TEXT(MINIFS(Comps!$E$2:$E$1000,Comps!$A$2:$A$1000,A269,Comps!$C$2:$C$1000,"Sold",Comps!$H$2:$H$1000,"&lt;&gt;Loose"),"0")&amp;"-"&amp;TEXT(MAXIFS(Comps!$E$2:$E$1000,Comps!$A$2:$A$1000,A269,Comps!$C$2:$C$1000,"Sold",Comps!$H$2:$H$1000,"&lt;&gt;Loose"),"0"))</f>
        <v/>
      </c>
      <c r="M269" s="24">
        <f>IF(OR(F269="",H269=""),"",ROUND((F269+N(I269)+IF(N(I269)&gt;0,Settings!$B$14,0)+IFERROR(VLOOKUP(H269,Settings!$A$2:$C$10,3,FALSE),0)+Settings!$B$13)/(1-IFERROR(VLOOKUP(H269,Settings!$A$2:$C$10,2,FALSE),0)),2))</f>
        <v/>
      </c>
      <c r="N269" s="9" t="n"/>
      <c r="P269" s="22" t="n"/>
      <c r="Q269" s="22" t="n"/>
      <c r="R269" s="9" t="n"/>
      <c r="S269" s="9" t="n"/>
      <c r="T269" s="24">
        <f>IF(R269="","",ROUND(R269*IFERROR(VLOOKUP(H269,Settings!$A$2:$C$10,2,FALSE),0)+IFERROR(VLOOKUP(H269,Settings!$A$2:$C$10,3,FALSE),0),2))</f>
        <v/>
      </c>
      <c r="U269" s="24">
        <f>IF(R269="","",ROUND(R269-F269-N(S269)-IF(N(S269)&gt;0,Settings!$B$14,0)-T269,2))</f>
        <v/>
      </c>
      <c r="V269" s="23">
        <f>IF(OR(P269="",Q269=""),"",Q269-P269)</f>
        <v/>
      </c>
      <c r="W269" s="23">
        <f>IF(OR(P269="",O269&lt;&gt;"Listed"),"",TODAY()-P269)</f>
        <v/>
      </c>
    </row>
    <row r="270">
      <c r="E270" s="22" t="n"/>
      <c r="F270" s="9" t="n"/>
      <c r="I270" s="9" t="n"/>
      <c r="J270" s="23">
        <f>IF(A270="","",COUNTIFS(Comps!$A$2:$A$1000,A270,Comps!$C$2:$C$1000,"Sold",Comps!$H$2:$H$1000,"&lt;&gt;Loose"))</f>
        <v/>
      </c>
      <c r="K270" s="24">
        <f>IF(A270="","",IFERROR(AVERAGEIFS(Comps!$E$2:$E$1000,Comps!$A$2:$A$1000,A270,Comps!$C$2:$C$1000,"Sold",Comps!$H$2:$H$1000,"&lt;&gt;Loose"),""))</f>
        <v/>
      </c>
      <c r="L270" s="23">
        <f>IF(OR(A270="",J270=0),"",TEXT(MINIFS(Comps!$E$2:$E$1000,Comps!$A$2:$A$1000,A270,Comps!$C$2:$C$1000,"Sold",Comps!$H$2:$H$1000,"&lt;&gt;Loose"),"0")&amp;"-"&amp;TEXT(MAXIFS(Comps!$E$2:$E$1000,Comps!$A$2:$A$1000,A270,Comps!$C$2:$C$1000,"Sold",Comps!$H$2:$H$1000,"&lt;&gt;Loose"),"0"))</f>
        <v/>
      </c>
      <c r="M270" s="24">
        <f>IF(OR(F270="",H270=""),"",ROUND((F270+N(I270)+IF(N(I270)&gt;0,Settings!$B$14,0)+IFERROR(VLOOKUP(H270,Settings!$A$2:$C$10,3,FALSE),0)+Settings!$B$13)/(1-IFERROR(VLOOKUP(H270,Settings!$A$2:$C$10,2,FALSE),0)),2))</f>
        <v/>
      </c>
      <c r="N270" s="9" t="n"/>
      <c r="P270" s="22" t="n"/>
      <c r="Q270" s="22" t="n"/>
      <c r="R270" s="9" t="n"/>
      <c r="S270" s="9" t="n"/>
      <c r="T270" s="24">
        <f>IF(R270="","",ROUND(R270*IFERROR(VLOOKUP(H270,Settings!$A$2:$C$10,2,FALSE),0)+IFERROR(VLOOKUP(H270,Settings!$A$2:$C$10,3,FALSE),0),2))</f>
        <v/>
      </c>
      <c r="U270" s="24">
        <f>IF(R270="","",ROUND(R270-F270-N(S270)-IF(N(S270)&gt;0,Settings!$B$14,0)-T270,2))</f>
        <v/>
      </c>
      <c r="V270" s="23">
        <f>IF(OR(P270="",Q270=""),"",Q270-P270)</f>
        <v/>
      </c>
      <c r="W270" s="23">
        <f>IF(OR(P270="",O270&lt;&gt;"Listed"),"",TODAY()-P270)</f>
        <v/>
      </c>
    </row>
    <row r="271">
      <c r="E271" s="22" t="n"/>
      <c r="F271" s="9" t="n"/>
      <c r="I271" s="9" t="n"/>
      <c r="J271" s="23">
        <f>IF(A271="","",COUNTIFS(Comps!$A$2:$A$1000,A271,Comps!$C$2:$C$1000,"Sold",Comps!$H$2:$H$1000,"&lt;&gt;Loose"))</f>
        <v/>
      </c>
      <c r="K271" s="24">
        <f>IF(A271="","",IFERROR(AVERAGEIFS(Comps!$E$2:$E$1000,Comps!$A$2:$A$1000,A271,Comps!$C$2:$C$1000,"Sold",Comps!$H$2:$H$1000,"&lt;&gt;Loose"),""))</f>
        <v/>
      </c>
      <c r="L271" s="23">
        <f>IF(OR(A271="",J271=0),"",TEXT(MINIFS(Comps!$E$2:$E$1000,Comps!$A$2:$A$1000,A271,Comps!$C$2:$C$1000,"Sold",Comps!$H$2:$H$1000,"&lt;&gt;Loose"),"0")&amp;"-"&amp;TEXT(MAXIFS(Comps!$E$2:$E$1000,Comps!$A$2:$A$1000,A271,Comps!$C$2:$C$1000,"Sold",Comps!$H$2:$H$1000,"&lt;&gt;Loose"),"0"))</f>
        <v/>
      </c>
      <c r="M271" s="24">
        <f>IF(OR(F271="",H271=""),"",ROUND((F271+N(I271)+IF(N(I271)&gt;0,Settings!$B$14,0)+IFERROR(VLOOKUP(H271,Settings!$A$2:$C$10,3,FALSE),0)+Settings!$B$13)/(1-IFERROR(VLOOKUP(H271,Settings!$A$2:$C$10,2,FALSE),0)),2))</f>
        <v/>
      </c>
      <c r="N271" s="9" t="n"/>
      <c r="P271" s="22" t="n"/>
      <c r="Q271" s="22" t="n"/>
      <c r="R271" s="9" t="n"/>
      <c r="S271" s="9" t="n"/>
      <c r="T271" s="24">
        <f>IF(R271="","",ROUND(R271*IFERROR(VLOOKUP(H271,Settings!$A$2:$C$10,2,FALSE),0)+IFERROR(VLOOKUP(H271,Settings!$A$2:$C$10,3,FALSE),0),2))</f>
        <v/>
      </c>
      <c r="U271" s="24">
        <f>IF(R271="","",ROUND(R271-F271-N(S271)-IF(N(S271)&gt;0,Settings!$B$14,0)-T271,2))</f>
        <v/>
      </c>
      <c r="V271" s="23">
        <f>IF(OR(P271="",Q271=""),"",Q271-P271)</f>
        <v/>
      </c>
      <c r="W271" s="23">
        <f>IF(OR(P271="",O271&lt;&gt;"Listed"),"",TODAY()-P271)</f>
        <v/>
      </c>
    </row>
    <row r="272">
      <c r="E272" s="22" t="n"/>
      <c r="F272" s="9" t="n"/>
      <c r="I272" s="9" t="n"/>
      <c r="J272" s="23">
        <f>IF(A272="","",COUNTIFS(Comps!$A$2:$A$1000,A272,Comps!$C$2:$C$1000,"Sold",Comps!$H$2:$H$1000,"&lt;&gt;Loose"))</f>
        <v/>
      </c>
      <c r="K272" s="24">
        <f>IF(A272="","",IFERROR(AVERAGEIFS(Comps!$E$2:$E$1000,Comps!$A$2:$A$1000,A272,Comps!$C$2:$C$1000,"Sold",Comps!$H$2:$H$1000,"&lt;&gt;Loose"),""))</f>
        <v/>
      </c>
      <c r="L272" s="23">
        <f>IF(OR(A272="",J272=0),"",TEXT(MINIFS(Comps!$E$2:$E$1000,Comps!$A$2:$A$1000,A272,Comps!$C$2:$C$1000,"Sold",Comps!$H$2:$H$1000,"&lt;&gt;Loose"),"0")&amp;"-"&amp;TEXT(MAXIFS(Comps!$E$2:$E$1000,Comps!$A$2:$A$1000,A272,Comps!$C$2:$C$1000,"Sold",Comps!$H$2:$H$1000,"&lt;&gt;Loose"),"0"))</f>
        <v/>
      </c>
      <c r="M272" s="24">
        <f>IF(OR(F272="",H272=""),"",ROUND((F272+N(I272)+IF(N(I272)&gt;0,Settings!$B$14,0)+IFERROR(VLOOKUP(H272,Settings!$A$2:$C$10,3,FALSE),0)+Settings!$B$13)/(1-IFERROR(VLOOKUP(H272,Settings!$A$2:$C$10,2,FALSE),0)),2))</f>
        <v/>
      </c>
      <c r="N272" s="9" t="n"/>
      <c r="P272" s="22" t="n"/>
      <c r="Q272" s="22" t="n"/>
      <c r="R272" s="9" t="n"/>
      <c r="S272" s="9" t="n"/>
      <c r="T272" s="24">
        <f>IF(R272="","",ROUND(R272*IFERROR(VLOOKUP(H272,Settings!$A$2:$C$10,2,FALSE),0)+IFERROR(VLOOKUP(H272,Settings!$A$2:$C$10,3,FALSE),0),2))</f>
        <v/>
      </c>
      <c r="U272" s="24">
        <f>IF(R272="","",ROUND(R272-F272-N(S272)-IF(N(S272)&gt;0,Settings!$B$14,0)-T272,2))</f>
        <v/>
      </c>
      <c r="V272" s="23">
        <f>IF(OR(P272="",Q272=""),"",Q272-P272)</f>
        <v/>
      </c>
      <c r="W272" s="23">
        <f>IF(OR(P272="",O272&lt;&gt;"Listed"),"",TODAY()-P272)</f>
        <v/>
      </c>
    </row>
    <row r="273">
      <c r="E273" s="22" t="n"/>
      <c r="F273" s="9" t="n"/>
      <c r="I273" s="9" t="n"/>
      <c r="J273" s="23">
        <f>IF(A273="","",COUNTIFS(Comps!$A$2:$A$1000,A273,Comps!$C$2:$C$1000,"Sold",Comps!$H$2:$H$1000,"&lt;&gt;Loose"))</f>
        <v/>
      </c>
      <c r="K273" s="24">
        <f>IF(A273="","",IFERROR(AVERAGEIFS(Comps!$E$2:$E$1000,Comps!$A$2:$A$1000,A273,Comps!$C$2:$C$1000,"Sold",Comps!$H$2:$H$1000,"&lt;&gt;Loose"),""))</f>
        <v/>
      </c>
      <c r="L273" s="23">
        <f>IF(OR(A273="",J273=0),"",TEXT(MINIFS(Comps!$E$2:$E$1000,Comps!$A$2:$A$1000,A273,Comps!$C$2:$C$1000,"Sold",Comps!$H$2:$H$1000,"&lt;&gt;Loose"),"0")&amp;"-"&amp;TEXT(MAXIFS(Comps!$E$2:$E$1000,Comps!$A$2:$A$1000,A273,Comps!$C$2:$C$1000,"Sold",Comps!$H$2:$H$1000,"&lt;&gt;Loose"),"0"))</f>
        <v/>
      </c>
      <c r="M273" s="24">
        <f>IF(OR(F273="",H273=""),"",ROUND((F273+N(I273)+IF(N(I273)&gt;0,Settings!$B$14,0)+IFERROR(VLOOKUP(H273,Settings!$A$2:$C$10,3,FALSE),0)+Settings!$B$13)/(1-IFERROR(VLOOKUP(H273,Settings!$A$2:$C$10,2,FALSE),0)),2))</f>
        <v/>
      </c>
      <c r="N273" s="9" t="n"/>
      <c r="P273" s="22" t="n"/>
      <c r="Q273" s="22" t="n"/>
      <c r="R273" s="9" t="n"/>
      <c r="S273" s="9" t="n"/>
      <c r="T273" s="24">
        <f>IF(R273="","",ROUND(R273*IFERROR(VLOOKUP(H273,Settings!$A$2:$C$10,2,FALSE),0)+IFERROR(VLOOKUP(H273,Settings!$A$2:$C$10,3,FALSE),0),2))</f>
        <v/>
      </c>
      <c r="U273" s="24">
        <f>IF(R273="","",ROUND(R273-F273-N(S273)-IF(N(S273)&gt;0,Settings!$B$14,0)-T273,2))</f>
        <v/>
      </c>
      <c r="V273" s="23">
        <f>IF(OR(P273="",Q273=""),"",Q273-P273)</f>
        <v/>
      </c>
      <c r="W273" s="23">
        <f>IF(OR(P273="",O273&lt;&gt;"Listed"),"",TODAY()-P273)</f>
        <v/>
      </c>
    </row>
    <row r="274">
      <c r="E274" s="22" t="n"/>
      <c r="F274" s="9" t="n"/>
      <c r="I274" s="9" t="n"/>
      <c r="J274" s="23">
        <f>IF(A274="","",COUNTIFS(Comps!$A$2:$A$1000,A274,Comps!$C$2:$C$1000,"Sold",Comps!$H$2:$H$1000,"&lt;&gt;Loose"))</f>
        <v/>
      </c>
      <c r="K274" s="24">
        <f>IF(A274="","",IFERROR(AVERAGEIFS(Comps!$E$2:$E$1000,Comps!$A$2:$A$1000,A274,Comps!$C$2:$C$1000,"Sold",Comps!$H$2:$H$1000,"&lt;&gt;Loose"),""))</f>
        <v/>
      </c>
      <c r="L274" s="23">
        <f>IF(OR(A274="",J274=0),"",TEXT(MINIFS(Comps!$E$2:$E$1000,Comps!$A$2:$A$1000,A274,Comps!$C$2:$C$1000,"Sold",Comps!$H$2:$H$1000,"&lt;&gt;Loose"),"0")&amp;"-"&amp;TEXT(MAXIFS(Comps!$E$2:$E$1000,Comps!$A$2:$A$1000,A274,Comps!$C$2:$C$1000,"Sold",Comps!$H$2:$H$1000,"&lt;&gt;Loose"),"0"))</f>
        <v/>
      </c>
      <c r="M274" s="24">
        <f>IF(OR(F274="",H274=""),"",ROUND((F274+N(I274)+IF(N(I274)&gt;0,Settings!$B$14,0)+IFERROR(VLOOKUP(H274,Settings!$A$2:$C$10,3,FALSE),0)+Settings!$B$13)/(1-IFERROR(VLOOKUP(H274,Settings!$A$2:$C$10,2,FALSE),0)),2))</f>
        <v/>
      </c>
      <c r="N274" s="9" t="n"/>
      <c r="P274" s="22" t="n"/>
      <c r="Q274" s="22" t="n"/>
      <c r="R274" s="9" t="n"/>
      <c r="S274" s="9" t="n"/>
      <c r="T274" s="24">
        <f>IF(R274="","",ROUND(R274*IFERROR(VLOOKUP(H274,Settings!$A$2:$C$10,2,FALSE),0)+IFERROR(VLOOKUP(H274,Settings!$A$2:$C$10,3,FALSE),0),2))</f>
        <v/>
      </c>
      <c r="U274" s="24">
        <f>IF(R274="","",ROUND(R274-F274-N(S274)-IF(N(S274)&gt;0,Settings!$B$14,0)-T274,2))</f>
        <v/>
      </c>
      <c r="V274" s="23">
        <f>IF(OR(P274="",Q274=""),"",Q274-P274)</f>
        <v/>
      </c>
      <c r="W274" s="23">
        <f>IF(OR(P274="",O274&lt;&gt;"Listed"),"",TODAY()-P274)</f>
        <v/>
      </c>
    </row>
    <row r="275">
      <c r="E275" s="22" t="n"/>
      <c r="F275" s="9" t="n"/>
      <c r="I275" s="9" t="n"/>
      <c r="J275" s="23">
        <f>IF(A275="","",COUNTIFS(Comps!$A$2:$A$1000,A275,Comps!$C$2:$C$1000,"Sold",Comps!$H$2:$H$1000,"&lt;&gt;Loose"))</f>
        <v/>
      </c>
      <c r="K275" s="24">
        <f>IF(A275="","",IFERROR(AVERAGEIFS(Comps!$E$2:$E$1000,Comps!$A$2:$A$1000,A275,Comps!$C$2:$C$1000,"Sold",Comps!$H$2:$H$1000,"&lt;&gt;Loose"),""))</f>
        <v/>
      </c>
      <c r="L275" s="23">
        <f>IF(OR(A275="",J275=0),"",TEXT(MINIFS(Comps!$E$2:$E$1000,Comps!$A$2:$A$1000,A275,Comps!$C$2:$C$1000,"Sold",Comps!$H$2:$H$1000,"&lt;&gt;Loose"),"0")&amp;"-"&amp;TEXT(MAXIFS(Comps!$E$2:$E$1000,Comps!$A$2:$A$1000,A275,Comps!$C$2:$C$1000,"Sold",Comps!$H$2:$H$1000,"&lt;&gt;Loose"),"0"))</f>
        <v/>
      </c>
      <c r="M275" s="24">
        <f>IF(OR(F275="",H275=""),"",ROUND((F275+N(I275)+IF(N(I275)&gt;0,Settings!$B$14,0)+IFERROR(VLOOKUP(H275,Settings!$A$2:$C$10,3,FALSE),0)+Settings!$B$13)/(1-IFERROR(VLOOKUP(H275,Settings!$A$2:$C$10,2,FALSE),0)),2))</f>
        <v/>
      </c>
      <c r="N275" s="9" t="n"/>
      <c r="P275" s="22" t="n"/>
      <c r="Q275" s="22" t="n"/>
      <c r="R275" s="9" t="n"/>
      <c r="S275" s="9" t="n"/>
      <c r="T275" s="24">
        <f>IF(R275="","",ROUND(R275*IFERROR(VLOOKUP(H275,Settings!$A$2:$C$10,2,FALSE),0)+IFERROR(VLOOKUP(H275,Settings!$A$2:$C$10,3,FALSE),0),2))</f>
        <v/>
      </c>
      <c r="U275" s="24">
        <f>IF(R275="","",ROUND(R275-F275-N(S275)-IF(N(S275)&gt;0,Settings!$B$14,0)-T275,2))</f>
        <v/>
      </c>
      <c r="V275" s="23">
        <f>IF(OR(P275="",Q275=""),"",Q275-P275)</f>
        <v/>
      </c>
      <c r="W275" s="23">
        <f>IF(OR(P275="",O275&lt;&gt;"Listed"),"",TODAY()-P275)</f>
        <v/>
      </c>
    </row>
    <row r="276">
      <c r="E276" s="22" t="n"/>
      <c r="F276" s="9" t="n"/>
      <c r="I276" s="9" t="n"/>
      <c r="J276" s="23">
        <f>IF(A276="","",COUNTIFS(Comps!$A$2:$A$1000,A276,Comps!$C$2:$C$1000,"Sold",Comps!$H$2:$H$1000,"&lt;&gt;Loose"))</f>
        <v/>
      </c>
      <c r="K276" s="24">
        <f>IF(A276="","",IFERROR(AVERAGEIFS(Comps!$E$2:$E$1000,Comps!$A$2:$A$1000,A276,Comps!$C$2:$C$1000,"Sold",Comps!$H$2:$H$1000,"&lt;&gt;Loose"),""))</f>
        <v/>
      </c>
      <c r="L276" s="23">
        <f>IF(OR(A276="",J276=0),"",TEXT(MINIFS(Comps!$E$2:$E$1000,Comps!$A$2:$A$1000,A276,Comps!$C$2:$C$1000,"Sold",Comps!$H$2:$H$1000,"&lt;&gt;Loose"),"0")&amp;"-"&amp;TEXT(MAXIFS(Comps!$E$2:$E$1000,Comps!$A$2:$A$1000,A276,Comps!$C$2:$C$1000,"Sold",Comps!$H$2:$H$1000,"&lt;&gt;Loose"),"0"))</f>
        <v/>
      </c>
      <c r="M276" s="24">
        <f>IF(OR(F276="",H276=""),"",ROUND((F276+N(I276)+IF(N(I276)&gt;0,Settings!$B$14,0)+IFERROR(VLOOKUP(H276,Settings!$A$2:$C$10,3,FALSE),0)+Settings!$B$13)/(1-IFERROR(VLOOKUP(H276,Settings!$A$2:$C$10,2,FALSE),0)),2))</f>
        <v/>
      </c>
      <c r="N276" s="9" t="n"/>
      <c r="P276" s="22" t="n"/>
      <c r="Q276" s="22" t="n"/>
      <c r="R276" s="9" t="n"/>
      <c r="S276" s="9" t="n"/>
      <c r="T276" s="24">
        <f>IF(R276="","",ROUND(R276*IFERROR(VLOOKUP(H276,Settings!$A$2:$C$10,2,FALSE),0)+IFERROR(VLOOKUP(H276,Settings!$A$2:$C$10,3,FALSE),0),2))</f>
        <v/>
      </c>
      <c r="U276" s="24">
        <f>IF(R276="","",ROUND(R276-F276-N(S276)-IF(N(S276)&gt;0,Settings!$B$14,0)-T276,2))</f>
        <v/>
      </c>
      <c r="V276" s="23">
        <f>IF(OR(P276="",Q276=""),"",Q276-P276)</f>
        <v/>
      </c>
      <c r="W276" s="23">
        <f>IF(OR(P276="",O276&lt;&gt;"Listed"),"",TODAY()-P276)</f>
        <v/>
      </c>
    </row>
    <row r="277">
      <c r="E277" s="22" t="n"/>
      <c r="F277" s="9" t="n"/>
      <c r="I277" s="9" t="n"/>
      <c r="J277" s="23">
        <f>IF(A277="","",COUNTIFS(Comps!$A$2:$A$1000,A277,Comps!$C$2:$C$1000,"Sold",Comps!$H$2:$H$1000,"&lt;&gt;Loose"))</f>
        <v/>
      </c>
      <c r="K277" s="24">
        <f>IF(A277="","",IFERROR(AVERAGEIFS(Comps!$E$2:$E$1000,Comps!$A$2:$A$1000,A277,Comps!$C$2:$C$1000,"Sold",Comps!$H$2:$H$1000,"&lt;&gt;Loose"),""))</f>
        <v/>
      </c>
      <c r="L277" s="23">
        <f>IF(OR(A277="",J277=0),"",TEXT(MINIFS(Comps!$E$2:$E$1000,Comps!$A$2:$A$1000,A277,Comps!$C$2:$C$1000,"Sold",Comps!$H$2:$H$1000,"&lt;&gt;Loose"),"0")&amp;"-"&amp;TEXT(MAXIFS(Comps!$E$2:$E$1000,Comps!$A$2:$A$1000,A277,Comps!$C$2:$C$1000,"Sold",Comps!$H$2:$H$1000,"&lt;&gt;Loose"),"0"))</f>
        <v/>
      </c>
      <c r="M277" s="24">
        <f>IF(OR(F277="",H277=""),"",ROUND((F277+N(I277)+IF(N(I277)&gt;0,Settings!$B$14,0)+IFERROR(VLOOKUP(H277,Settings!$A$2:$C$10,3,FALSE),0)+Settings!$B$13)/(1-IFERROR(VLOOKUP(H277,Settings!$A$2:$C$10,2,FALSE),0)),2))</f>
        <v/>
      </c>
      <c r="N277" s="9" t="n"/>
      <c r="P277" s="22" t="n"/>
      <c r="Q277" s="22" t="n"/>
      <c r="R277" s="9" t="n"/>
      <c r="S277" s="9" t="n"/>
      <c r="T277" s="24">
        <f>IF(R277="","",ROUND(R277*IFERROR(VLOOKUP(H277,Settings!$A$2:$C$10,2,FALSE),0)+IFERROR(VLOOKUP(H277,Settings!$A$2:$C$10,3,FALSE),0),2))</f>
        <v/>
      </c>
      <c r="U277" s="24">
        <f>IF(R277="","",ROUND(R277-F277-N(S277)-IF(N(S277)&gt;0,Settings!$B$14,0)-T277,2))</f>
        <v/>
      </c>
      <c r="V277" s="23">
        <f>IF(OR(P277="",Q277=""),"",Q277-P277)</f>
        <v/>
      </c>
      <c r="W277" s="23">
        <f>IF(OR(P277="",O277&lt;&gt;"Listed"),"",TODAY()-P277)</f>
        <v/>
      </c>
    </row>
    <row r="278">
      <c r="E278" s="22" t="n"/>
      <c r="F278" s="9" t="n"/>
      <c r="I278" s="9" t="n"/>
      <c r="J278" s="23">
        <f>IF(A278="","",COUNTIFS(Comps!$A$2:$A$1000,A278,Comps!$C$2:$C$1000,"Sold",Comps!$H$2:$H$1000,"&lt;&gt;Loose"))</f>
        <v/>
      </c>
      <c r="K278" s="24">
        <f>IF(A278="","",IFERROR(AVERAGEIFS(Comps!$E$2:$E$1000,Comps!$A$2:$A$1000,A278,Comps!$C$2:$C$1000,"Sold",Comps!$H$2:$H$1000,"&lt;&gt;Loose"),""))</f>
        <v/>
      </c>
      <c r="L278" s="23">
        <f>IF(OR(A278="",J278=0),"",TEXT(MINIFS(Comps!$E$2:$E$1000,Comps!$A$2:$A$1000,A278,Comps!$C$2:$C$1000,"Sold",Comps!$H$2:$H$1000,"&lt;&gt;Loose"),"0")&amp;"-"&amp;TEXT(MAXIFS(Comps!$E$2:$E$1000,Comps!$A$2:$A$1000,A278,Comps!$C$2:$C$1000,"Sold",Comps!$H$2:$H$1000,"&lt;&gt;Loose"),"0"))</f>
        <v/>
      </c>
      <c r="M278" s="24">
        <f>IF(OR(F278="",H278=""),"",ROUND((F278+N(I278)+IF(N(I278)&gt;0,Settings!$B$14,0)+IFERROR(VLOOKUP(H278,Settings!$A$2:$C$10,3,FALSE),0)+Settings!$B$13)/(1-IFERROR(VLOOKUP(H278,Settings!$A$2:$C$10,2,FALSE),0)),2))</f>
        <v/>
      </c>
      <c r="N278" s="9" t="n"/>
      <c r="P278" s="22" t="n"/>
      <c r="Q278" s="22" t="n"/>
      <c r="R278" s="9" t="n"/>
      <c r="S278" s="9" t="n"/>
      <c r="T278" s="24">
        <f>IF(R278="","",ROUND(R278*IFERROR(VLOOKUP(H278,Settings!$A$2:$C$10,2,FALSE),0)+IFERROR(VLOOKUP(H278,Settings!$A$2:$C$10,3,FALSE),0),2))</f>
        <v/>
      </c>
      <c r="U278" s="24">
        <f>IF(R278="","",ROUND(R278-F278-N(S278)-IF(N(S278)&gt;0,Settings!$B$14,0)-T278,2))</f>
        <v/>
      </c>
      <c r="V278" s="23">
        <f>IF(OR(P278="",Q278=""),"",Q278-P278)</f>
        <v/>
      </c>
      <c r="W278" s="23">
        <f>IF(OR(P278="",O278&lt;&gt;"Listed"),"",TODAY()-P278)</f>
        <v/>
      </c>
    </row>
    <row r="279">
      <c r="E279" s="22" t="n"/>
      <c r="F279" s="9" t="n"/>
      <c r="I279" s="9" t="n"/>
      <c r="J279" s="23">
        <f>IF(A279="","",COUNTIFS(Comps!$A$2:$A$1000,A279,Comps!$C$2:$C$1000,"Sold",Comps!$H$2:$H$1000,"&lt;&gt;Loose"))</f>
        <v/>
      </c>
      <c r="K279" s="24">
        <f>IF(A279="","",IFERROR(AVERAGEIFS(Comps!$E$2:$E$1000,Comps!$A$2:$A$1000,A279,Comps!$C$2:$C$1000,"Sold",Comps!$H$2:$H$1000,"&lt;&gt;Loose"),""))</f>
        <v/>
      </c>
      <c r="L279" s="23">
        <f>IF(OR(A279="",J279=0),"",TEXT(MINIFS(Comps!$E$2:$E$1000,Comps!$A$2:$A$1000,A279,Comps!$C$2:$C$1000,"Sold",Comps!$H$2:$H$1000,"&lt;&gt;Loose"),"0")&amp;"-"&amp;TEXT(MAXIFS(Comps!$E$2:$E$1000,Comps!$A$2:$A$1000,A279,Comps!$C$2:$C$1000,"Sold",Comps!$H$2:$H$1000,"&lt;&gt;Loose"),"0"))</f>
        <v/>
      </c>
      <c r="M279" s="24">
        <f>IF(OR(F279="",H279=""),"",ROUND((F279+N(I279)+IF(N(I279)&gt;0,Settings!$B$14,0)+IFERROR(VLOOKUP(H279,Settings!$A$2:$C$10,3,FALSE),0)+Settings!$B$13)/(1-IFERROR(VLOOKUP(H279,Settings!$A$2:$C$10,2,FALSE),0)),2))</f>
        <v/>
      </c>
      <c r="N279" s="9" t="n"/>
      <c r="P279" s="22" t="n"/>
      <c r="Q279" s="22" t="n"/>
      <c r="R279" s="9" t="n"/>
      <c r="S279" s="9" t="n"/>
      <c r="T279" s="24">
        <f>IF(R279="","",ROUND(R279*IFERROR(VLOOKUP(H279,Settings!$A$2:$C$10,2,FALSE),0)+IFERROR(VLOOKUP(H279,Settings!$A$2:$C$10,3,FALSE),0),2))</f>
        <v/>
      </c>
      <c r="U279" s="24">
        <f>IF(R279="","",ROUND(R279-F279-N(S279)-IF(N(S279)&gt;0,Settings!$B$14,0)-T279,2))</f>
        <v/>
      </c>
      <c r="V279" s="23">
        <f>IF(OR(P279="",Q279=""),"",Q279-P279)</f>
        <v/>
      </c>
      <c r="W279" s="23">
        <f>IF(OR(P279="",O279&lt;&gt;"Listed"),"",TODAY()-P279)</f>
        <v/>
      </c>
    </row>
    <row r="280">
      <c r="E280" s="22" t="n"/>
      <c r="F280" s="9" t="n"/>
      <c r="I280" s="9" t="n"/>
      <c r="J280" s="23">
        <f>IF(A280="","",COUNTIFS(Comps!$A$2:$A$1000,A280,Comps!$C$2:$C$1000,"Sold",Comps!$H$2:$H$1000,"&lt;&gt;Loose"))</f>
        <v/>
      </c>
      <c r="K280" s="24">
        <f>IF(A280="","",IFERROR(AVERAGEIFS(Comps!$E$2:$E$1000,Comps!$A$2:$A$1000,A280,Comps!$C$2:$C$1000,"Sold",Comps!$H$2:$H$1000,"&lt;&gt;Loose"),""))</f>
        <v/>
      </c>
      <c r="L280" s="23">
        <f>IF(OR(A280="",J280=0),"",TEXT(MINIFS(Comps!$E$2:$E$1000,Comps!$A$2:$A$1000,A280,Comps!$C$2:$C$1000,"Sold",Comps!$H$2:$H$1000,"&lt;&gt;Loose"),"0")&amp;"-"&amp;TEXT(MAXIFS(Comps!$E$2:$E$1000,Comps!$A$2:$A$1000,A280,Comps!$C$2:$C$1000,"Sold",Comps!$H$2:$H$1000,"&lt;&gt;Loose"),"0"))</f>
        <v/>
      </c>
      <c r="M280" s="24">
        <f>IF(OR(F280="",H280=""),"",ROUND((F280+N(I280)+IF(N(I280)&gt;0,Settings!$B$14,0)+IFERROR(VLOOKUP(H280,Settings!$A$2:$C$10,3,FALSE),0)+Settings!$B$13)/(1-IFERROR(VLOOKUP(H280,Settings!$A$2:$C$10,2,FALSE),0)),2))</f>
        <v/>
      </c>
      <c r="N280" s="9" t="n"/>
      <c r="P280" s="22" t="n"/>
      <c r="Q280" s="22" t="n"/>
      <c r="R280" s="9" t="n"/>
      <c r="S280" s="9" t="n"/>
      <c r="T280" s="24">
        <f>IF(R280="","",ROUND(R280*IFERROR(VLOOKUP(H280,Settings!$A$2:$C$10,2,FALSE),0)+IFERROR(VLOOKUP(H280,Settings!$A$2:$C$10,3,FALSE),0),2))</f>
        <v/>
      </c>
      <c r="U280" s="24">
        <f>IF(R280="","",ROUND(R280-F280-N(S280)-IF(N(S280)&gt;0,Settings!$B$14,0)-T280,2))</f>
        <v/>
      </c>
      <c r="V280" s="23">
        <f>IF(OR(P280="",Q280=""),"",Q280-P280)</f>
        <v/>
      </c>
      <c r="W280" s="23">
        <f>IF(OR(P280="",O280&lt;&gt;"Listed"),"",TODAY()-P280)</f>
        <v/>
      </c>
    </row>
    <row r="281">
      <c r="E281" s="22" t="n"/>
      <c r="F281" s="9" t="n"/>
      <c r="I281" s="9" t="n"/>
      <c r="J281" s="23">
        <f>IF(A281="","",COUNTIFS(Comps!$A$2:$A$1000,A281,Comps!$C$2:$C$1000,"Sold",Comps!$H$2:$H$1000,"&lt;&gt;Loose"))</f>
        <v/>
      </c>
      <c r="K281" s="24">
        <f>IF(A281="","",IFERROR(AVERAGEIFS(Comps!$E$2:$E$1000,Comps!$A$2:$A$1000,A281,Comps!$C$2:$C$1000,"Sold",Comps!$H$2:$H$1000,"&lt;&gt;Loose"),""))</f>
        <v/>
      </c>
      <c r="L281" s="23">
        <f>IF(OR(A281="",J281=0),"",TEXT(MINIFS(Comps!$E$2:$E$1000,Comps!$A$2:$A$1000,A281,Comps!$C$2:$C$1000,"Sold",Comps!$H$2:$H$1000,"&lt;&gt;Loose"),"0")&amp;"-"&amp;TEXT(MAXIFS(Comps!$E$2:$E$1000,Comps!$A$2:$A$1000,A281,Comps!$C$2:$C$1000,"Sold",Comps!$H$2:$H$1000,"&lt;&gt;Loose"),"0"))</f>
        <v/>
      </c>
      <c r="M281" s="24">
        <f>IF(OR(F281="",H281=""),"",ROUND((F281+N(I281)+IF(N(I281)&gt;0,Settings!$B$14,0)+IFERROR(VLOOKUP(H281,Settings!$A$2:$C$10,3,FALSE),0)+Settings!$B$13)/(1-IFERROR(VLOOKUP(H281,Settings!$A$2:$C$10,2,FALSE),0)),2))</f>
        <v/>
      </c>
      <c r="N281" s="9" t="n"/>
      <c r="P281" s="22" t="n"/>
      <c r="Q281" s="22" t="n"/>
      <c r="R281" s="9" t="n"/>
      <c r="S281" s="9" t="n"/>
      <c r="T281" s="24">
        <f>IF(R281="","",ROUND(R281*IFERROR(VLOOKUP(H281,Settings!$A$2:$C$10,2,FALSE),0)+IFERROR(VLOOKUP(H281,Settings!$A$2:$C$10,3,FALSE),0),2))</f>
        <v/>
      </c>
      <c r="U281" s="24">
        <f>IF(R281="","",ROUND(R281-F281-N(S281)-IF(N(S281)&gt;0,Settings!$B$14,0)-T281,2))</f>
        <v/>
      </c>
      <c r="V281" s="23">
        <f>IF(OR(P281="",Q281=""),"",Q281-P281)</f>
        <v/>
      </c>
      <c r="W281" s="23">
        <f>IF(OR(P281="",O281&lt;&gt;"Listed"),"",TODAY()-P281)</f>
        <v/>
      </c>
    </row>
    <row r="282">
      <c r="E282" s="22" t="n"/>
      <c r="F282" s="9" t="n"/>
      <c r="I282" s="9" t="n"/>
      <c r="J282" s="23">
        <f>IF(A282="","",COUNTIFS(Comps!$A$2:$A$1000,A282,Comps!$C$2:$C$1000,"Sold",Comps!$H$2:$H$1000,"&lt;&gt;Loose"))</f>
        <v/>
      </c>
      <c r="K282" s="24">
        <f>IF(A282="","",IFERROR(AVERAGEIFS(Comps!$E$2:$E$1000,Comps!$A$2:$A$1000,A282,Comps!$C$2:$C$1000,"Sold",Comps!$H$2:$H$1000,"&lt;&gt;Loose"),""))</f>
        <v/>
      </c>
      <c r="L282" s="23">
        <f>IF(OR(A282="",J282=0),"",TEXT(MINIFS(Comps!$E$2:$E$1000,Comps!$A$2:$A$1000,A282,Comps!$C$2:$C$1000,"Sold",Comps!$H$2:$H$1000,"&lt;&gt;Loose"),"0")&amp;"-"&amp;TEXT(MAXIFS(Comps!$E$2:$E$1000,Comps!$A$2:$A$1000,A282,Comps!$C$2:$C$1000,"Sold",Comps!$H$2:$H$1000,"&lt;&gt;Loose"),"0"))</f>
        <v/>
      </c>
      <c r="M282" s="24">
        <f>IF(OR(F282="",H282=""),"",ROUND((F282+N(I282)+IF(N(I282)&gt;0,Settings!$B$14,0)+IFERROR(VLOOKUP(H282,Settings!$A$2:$C$10,3,FALSE),0)+Settings!$B$13)/(1-IFERROR(VLOOKUP(H282,Settings!$A$2:$C$10,2,FALSE),0)),2))</f>
        <v/>
      </c>
      <c r="N282" s="9" t="n"/>
      <c r="P282" s="22" t="n"/>
      <c r="Q282" s="22" t="n"/>
      <c r="R282" s="9" t="n"/>
      <c r="S282" s="9" t="n"/>
      <c r="T282" s="24">
        <f>IF(R282="","",ROUND(R282*IFERROR(VLOOKUP(H282,Settings!$A$2:$C$10,2,FALSE),0)+IFERROR(VLOOKUP(H282,Settings!$A$2:$C$10,3,FALSE),0),2))</f>
        <v/>
      </c>
      <c r="U282" s="24">
        <f>IF(R282="","",ROUND(R282-F282-N(S282)-IF(N(S282)&gt;0,Settings!$B$14,0)-T282,2))</f>
        <v/>
      </c>
      <c r="V282" s="23">
        <f>IF(OR(P282="",Q282=""),"",Q282-P282)</f>
        <v/>
      </c>
      <c r="W282" s="23">
        <f>IF(OR(P282="",O282&lt;&gt;"Listed"),"",TODAY()-P282)</f>
        <v/>
      </c>
    </row>
    <row r="283">
      <c r="E283" s="22" t="n"/>
      <c r="F283" s="9" t="n"/>
      <c r="I283" s="9" t="n"/>
      <c r="J283" s="23">
        <f>IF(A283="","",COUNTIFS(Comps!$A$2:$A$1000,A283,Comps!$C$2:$C$1000,"Sold",Comps!$H$2:$H$1000,"&lt;&gt;Loose"))</f>
        <v/>
      </c>
      <c r="K283" s="24">
        <f>IF(A283="","",IFERROR(AVERAGEIFS(Comps!$E$2:$E$1000,Comps!$A$2:$A$1000,A283,Comps!$C$2:$C$1000,"Sold",Comps!$H$2:$H$1000,"&lt;&gt;Loose"),""))</f>
        <v/>
      </c>
      <c r="L283" s="23">
        <f>IF(OR(A283="",J283=0),"",TEXT(MINIFS(Comps!$E$2:$E$1000,Comps!$A$2:$A$1000,A283,Comps!$C$2:$C$1000,"Sold",Comps!$H$2:$H$1000,"&lt;&gt;Loose"),"0")&amp;"-"&amp;TEXT(MAXIFS(Comps!$E$2:$E$1000,Comps!$A$2:$A$1000,A283,Comps!$C$2:$C$1000,"Sold",Comps!$H$2:$H$1000,"&lt;&gt;Loose"),"0"))</f>
        <v/>
      </c>
      <c r="M283" s="24">
        <f>IF(OR(F283="",H283=""),"",ROUND((F283+N(I283)+IF(N(I283)&gt;0,Settings!$B$14,0)+IFERROR(VLOOKUP(H283,Settings!$A$2:$C$10,3,FALSE),0)+Settings!$B$13)/(1-IFERROR(VLOOKUP(H283,Settings!$A$2:$C$10,2,FALSE),0)),2))</f>
        <v/>
      </c>
      <c r="N283" s="9" t="n"/>
      <c r="P283" s="22" t="n"/>
      <c r="Q283" s="22" t="n"/>
      <c r="R283" s="9" t="n"/>
      <c r="S283" s="9" t="n"/>
      <c r="T283" s="24">
        <f>IF(R283="","",ROUND(R283*IFERROR(VLOOKUP(H283,Settings!$A$2:$C$10,2,FALSE),0)+IFERROR(VLOOKUP(H283,Settings!$A$2:$C$10,3,FALSE),0),2))</f>
        <v/>
      </c>
      <c r="U283" s="24">
        <f>IF(R283="","",ROUND(R283-F283-N(S283)-IF(N(S283)&gt;0,Settings!$B$14,0)-T283,2))</f>
        <v/>
      </c>
      <c r="V283" s="23">
        <f>IF(OR(P283="",Q283=""),"",Q283-P283)</f>
        <v/>
      </c>
      <c r="W283" s="23">
        <f>IF(OR(P283="",O283&lt;&gt;"Listed"),"",TODAY()-P283)</f>
        <v/>
      </c>
    </row>
    <row r="284">
      <c r="E284" s="22" t="n"/>
      <c r="F284" s="9" t="n"/>
      <c r="I284" s="9" t="n"/>
      <c r="J284" s="23">
        <f>IF(A284="","",COUNTIFS(Comps!$A$2:$A$1000,A284,Comps!$C$2:$C$1000,"Sold",Comps!$H$2:$H$1000,"&lt;&gt;Loose"))</f>
        <v/>
      </c>
      <c r="K284" s="24">
        <f>IF(A284="","",IFERROR(AVERAGEIFS(Comps!$E$2:$E$1000,Comps!$A$2:$A$1000,A284,Comps!$C$2:$C$1000,"Sold",Comps!$H$2:$H$1000,"&lt;&gt;Loose"),""))</f>
        <v/>
      </c>
      <c r="L284" s="23">
        <f>IF(OR(A284="",J284=0),"",TEXT(MINIFS(Comps!$E$2:$E$1000,Comps!$A$2:$A$1000,A284,Comps!$C$2:$C$1000,"Sold",Comps!$H$2:$H$1000,"&lt;&gt;Loose"),"0")&amp;"-"&amp;TEXT(MAXIFS(Comps!$E$2:$E$1000,Comps!$A$2:$A$1000,A284,Comps!$C$2:$C$1000,"Sold",Comps!$H$2:$H$1000,"&lt;&gt;Loose"),"0"))</f>
        <v/>
      </c>
      <c r="M284" s="24">
        <f>IF(OR(F284="",H284=""),"",ROUND((F284+N(I284)+IF(N(I284)&gt;0,Settings!$B$14,0)+IFERROR(VLOOKUP(H284,Settings!$A$2:$C$10,3,FALSE),0)+Settings!$B$13)/(1-IFERROR(VLOOKUP(H284,Settings!$A$2:$C$10,2,FALSE),0)),2))</f>
        <v/>
      </c>
      <c r="N284" s="9" t="n"/>
      <c r="P284" s="22" t="n"/>
      <c r="Q284" s="22" t="n"/>
      <c r="R284" s="9" t="n"/>
      <c r="S284" s="9" t="n"/>
      <c r="T284" s="24">
        <f>IF(R284="","",ROUND(R284*IFERROR(VLOOKUP(H284,Settings!$A$2:$C$10,2,FALSE),0)+IFERROR(VLOOKUP(H284,Settings!$A$2:$C$10,3,FALSE),0),2))</f>
        <v/>
      </c>
      <c r="U284" s="24">
        <f>IF(R284="","",ROUND(R284-F284-N(S284)-IF(N(S284)&gt;0,Settings!$B$14,0)-T284,2))</f>
        <v/>
      </c>
      <c r="V284" s="23">
        <f>IF(OR(P284="",Q284=""),"",Q284-P284)</f>
        <v/>
      </c>
      <c r="W284" s="23">
        <f>IF(OR(P284="",O284&lt;&gt;"Listed"),"",TODAY()-P284)</f>
        <v/>
      </c>
    </row>
    <row r="285">
      <c r="E285" s="22" t="n"/>
      <c r="F285" s="9" t="n"/>
      <c r="I285" s="9" t="n"/>
      <c r="J285" s="23">
        <f>IF(A285="","",COUNTIFS(Comps!$A$2:$A$1000,A285,Comps!$C$2:$C$1000,"Sold",Comps!$H$2:$H$1000,"&lt;&gt;Loose"))</f>
        <v/>
      </c>
      <c r="K285" s="24">
        <f>IF(A285="","",IFERROR(AVERAGEIFS(Comps!$E$2:$E$1000,Comps!$A$2:$A$1000,A285,Comps!$C$2:$C$1000,"Sold",Comps!$H$2:$H$1000,"&lt;&gt;Loose"),""))</f>
        <v/>
      </c>
      <c r="L285" s="23">
        <f>IF(OR(A285="",J285=0),"",TEXT(MINIFS(Comps!$E$2:$E$1000,Comps!$A$2:$A$1000,A285,Comps!$C$2:$C$1000,"Sold",Comps!$H$2:$H$1000,"&lt;&gt;Loose"),"0")&amp;"-"&amp;TEXT(MAXIFS(Comps!$E$2:$E$1000,Comps!$A$2:$A$1000,A285,Comps!$C$2:$C$1000,"Sold",Comps!$H$2:$H$1000,"&lt;&gt;Loose"),"0"))</f>
        <v/>
      </c>
      <c r="M285" s="24">
        <f>IF(OR(F285="",H285=""),"",ROUND((F285+N(I285)+IF(N(I285)&gt;0,Settings!$B$14,0)+IFERROR(VLOOKUP(H285,Settings!$A$2:$C$10,3,FALSE),0)+Settings!$B$13)/(1-IFERROR(VLOOKUP(H285,Settings!$A$2:$C$10,2,FALSE),0)),2))</f>
        <v/>
      </c>
      <c r="N285" s="9" t="n"/>
      <c r="P285" s="22" t="n"/>
      <c r="Q285" s="22" t="n"/>
      <c r="R285" s="9" t="n"/>
      <c r="S285" s="9" t="n"/>
      <c r="T285" s="24">
        <f>IF(R285="","",ROUND(R285*IFERROR(VLOOKUP(H285,Settings!$A$2:$C$10,2,FALSE),0)+IFERROR(VLOOKUP(H285,Settings!$A$2:$C$10,3,FALSE),0),2))</f>
        <v/>
      </c>
      <c r="U285" s="24">
        <f>IF(R285="","",ROUND(R285-F285-N(S285)-IF(N(S285)&gt;0,Settings!$B$14,0)-T285,2))</f>
        <v/>
      </c>
      <c r="V285" s="23">
        <f>IF(OR(P285="",Q285=""),"",Q285-P285)</f>
        <v/>
      </c>
      <c r="W285" s="23">
        <f>IF(OR(P285="",O285&lt;&gt;"Listed"),"",TODAY()-P285)</f>
        <v/>
      </c>
    </row>
    <row r="286">
      <c r="E286" s="22" t="n"/>
      <c r="F286" s="9" t="n"/>
      <c r="I286" s="9" t="n"/>
      <c r="J286" s="23">
        <f>IF(A286="","",COUNTIFS(Comps!$A$2:$A$1000,A286,Comps!$C$2:$C$1000,"Sold",Comps!$H$2:$H$1000,"&lt;&gt;Loose"))</f>
        <v/>
      </c>
      <c r="K286" s="24">
        <f>IF(A286="","",IFERROR(AVERAGEIFS(Comps!$E$2:$E$1000,Comps!$A$2:$A$1000,A286,Comps!$C$2:$C$1000,"Sold",Comps!$H$2:$H$1000,"&lt;&gt;Loose"),""))</f>
        <v/>
      </c>
      <c r="L286" s="23">
        <f>IF(OR(A286="",J286=0),"",TEXT(MINIFS(Comps!$E$2:$E$1000,Comps!$A$2:$A$1000,A286,Comps!$C$2:$C$1000,"Sold",Comps!$H$2:$H$1000,"&lt;&gt;Loose"),"0")&amp;"-"&amp;TEXT(MAXIFS(Comps!$E$2:$E$1000,Comps!$A$2:$A$1000,A286,Comps!$C$2:$C$1000,"Sold",Comps!$H$2:$H$1000,"&lt;&gt;Loose"),"0"))</f>
        <v/>
      </c>
      <c r="M286" s="24">
        <f>IF(OR(F286="",H286=""),"",ROUND((F286+N(I286)+IF(N(I286)&gt;0,Settings!$B$14,0)+IFERROR(VLOOKUP(H286,Settings!$A$2:$C$10,3,FALSE),0)+Settings!$B$13)/(1-IFERROR(VLOOKUP(H286,Settings!$A$2:$C$10,2,FALSE),0)),2))</f>
        <v/>
      </c>
      <c r="N286" s="9" t="n"/>
      <c r="P286" s="22" t="n"/>
      <c r="Q286" s="22" t="n"/>
      <c r="R286" s="9" t="n"/>
      <c r="S286" s="9" t="n"/>
      <c r="T286" s="24">
        <f>IF(R286="","",ROUND(R286*IFERROR(VLOOKUP(H286,Settings!$A$2:$C$10,2,FALSE),0)+IFERROR(VLOOKUP(H286,Settings!$A$2:$C$10,3,FALSE),0),2))</f>
        <v/>
      </c>
      <c r="U286" s="24">
        <f>IF(R286="","",ROUND(R286-F286-N(S286)-IF(N(S286)&gt;0,Settings!$B$14,0)-T286,2))</f>
        <v/>
      </c>
      <c r="V286" s="23">
        <f>IF(OR(P286="",Q286=""),"",Q286-P286)</f>
        <v/>
      </c>
      <c r="W286" s="23">
        <f>IF(OR(P286="",O286&lt;&gt;"Listed"),"",TODAY()-P286)</f>
        <v/>
      </c>
    </row>
    <row r="287">
      <c r="E287" s="22" t="n"/>
      <c r="F287" s="9" t="n"/>
      <c r="I287" s="9" t="n"/>
      <c r="J287" s="23">
        <f>IF(A287="","",COUNTIFS(Comps!$A$2:$A$1000,A287,Comps!$C$2:$C$1000,"Sold",Comps!$H$2:$H$1000,"&lt;&gt;Loose"))</f>
        <v/>
      </c>
      <c r="K287" s="24">
        <f>IF(A287="","",IFERROR(AVERAGEIFS(Comps!$E$2:$E$1000,Comps!$A$2:$A$1000,A287,Comps!$C$2:$C$1000,"Sold",Comps!$H$2:$H$1000,"&lt;&gt;Loose"),""))</f>
        <v/>
      </c>
      <c r="L287" s="23">
        <f>IF(OR(A287="",J287=0),"",TEXT(MINIFS(Comps!$E$2:$E$1000,Comps!$A$2:$A$1000,A287,Comps!$C$2:$C$1000,"Sold",Comps!$H$2:$H$1000,"&lt;&gt;Loose"),"0")&amp;"-"&amp;TEXT(MAXIFS(Comps!$E$2:$E$1000,Comps!$A$2:$A$1000,A287,Comps!$C$2:$C$1000,"Sold",Comps!$H$2:$H$1000,"&lt;&gt;Loose"),"0"))</f>
        <v/>
      </c>
      <c r="M287" s="24">
        <f>IF(OR(F287="",H287=""),"",ROUND((F287+N(I287)+IF(N(I287)&gt;0,Settings!$B$14,0)+IFERROR(VLOOKUP(H287,Settings!$A$2:$C$10,3,FALSE),0)+Settings!$B$13)/(1-IFERROR(VLOOKUP(H287,Settings!$A$2:$C$10,2,FALSE),0)),2))</f>
        <v/>
      </c>
      <c r="N287" s="9" t="n"/>
      <c r="P287" s="22" t="n"/>
      <c r="Q287" s="22" t="n"/>
      <c r="R287" s="9" t="n"/>
      <c r="S287" s="9" t="n"/>
      <c r="T287" s="24">
        <f>IF(R287="","",ROUND(R287*IFERROR(VLOOKUP(H287,Settings!$A$2:$C$10,2,FALSE),0)+IFERROR(VLOOKUP(H287,Settings!$A$2:$C$10,3,FALSE),0),2))</f>
        <v/>
      </c>
      <c r="U287" s="24">
        <f>IF(R287="","",ROUND(R287-F287-N(S287)-IF(N(S287)&gt;0,Settings!$B$14,0)-T287,2))</f>
        <v/>
      </c>
      <c r="V287" s="23">
        <f>IF(OR(P287="",Q287=""),"",Q287-P287)</f>
        <v/>
      </c>
      <c r="W287" s="23">
        <f>IF(OR(P287="",O287&lt;&gt;"Listed"),"",TODAY()-P287)</f>
        <v/>
      </c>
    </row>
    <row r="288">
      <c r="E288" s="22" t="n"/>
      <c r="F288" s="9" t="n"/>
      <c r="I288" s="9" t="n"/>
      <c r="J288" s="23">
        <f>IF(A288="","",COUNTIFS(Comps!$A$2:$A$1000,A288,Comps!$C$2:$C$1000,"Sold",Comps!$H$2:$H$1000,"&lt;&gt;Loose"))</f>
        <v/>
      </c>
      <c r="K288" s="24">
        <f>IF(A288="","",IFERROR(AVERAGEIFS(Comps!$E$2:$E$1000,Comps!$A$2:$A$1000,A288,Comps!$C$2:$C$1000,"Sold",Comps!$H$2:$H$1000,"&lt;&gt;Loose"),""))</f>
        <v/>
      </c>
      <c r="L288" s="23">
        <f>IF(OR(A288="",J288=0),"",TEXT(MINIFS(Comps!$E$2:$E$1000,Comps!$A$2:$A$1000,A288,Comps!$C$2:$C$1000,"Sold",Comps!$H$2:$H$1000,"&lt;&gt;Loose"),"0")&amp;"-"&amp;TEXT(MAXIFS(Comps!$E$2:$E$1000,Comps!$A$2:$A$1000,A288,Comps!$C$2:$C$1000,"Sold",Comps!$H$2:$H$1000,"&lt;&gt;Loose"),"0"))</f>
        <v/>
      </c>
      <c r="M288" s="24">
        <f>IF(OR(F288="",H288=""),"",ROUND((F288+N(I288)+IF(N(I288)&gt;0,Settings!$B$14,0)+IFERROR(VLOOKUP(H288,Settings!$A$2:$C$10,3,FALSE),0)+Settings!$B$13)/(1-IFERROR(VLOOKUP(H288,Settings!$A$2:$C$10,2,FALSE),0)),2))</f>
        <v/>
      </c>
      <c r="N288" s="9" t="n"/>
      <c r="P288" s="22" t="n"/>
      <c r="Q288" s="22" t="n"/>
      <c r="R288" s="9" t="n"/>
      <c r="S288" s="9" t="n"/>
      <c r="T288" s="24">
        <f>IF(R288="","",ROUND(R288*IFERROR(VLOOKUP(H288,Settings!$A$2:$C$10,2,FALSE),0)+IFERROR(VLOOKUP(H288,Settings!$A$2:$C$10,3,FALSE),0),2))</f>
        <v/>
      </c>
      <c r="U288" s="24">
        <f>IF(R288="","",ROUND(R288-F288-N(S288)-IF(N(S288)&gt;0,Settings!$B$14,0)-T288,2))</f>
        <v/>
      </c>
      <c r="V288" s="23">
        <f>IF(OR(P288="",Q288=""),"",Q288-P288)</f>
        <v/>
      </c>
      <c r="W288" s="23">
        <f>IF(OR(P288="",O288&lt;&gt;"Listed"),"",TODAY()-P288)</f>
        <v/>
      </c>
    </row>
    <row r="289">
      <c r="E289" s="22" t="n"/>
      <c r="F289" s="9" t="n"/>
      <c r="I289" s="9" t="n"/>
      <c r="J289" s="23">
        <f>IF(A289="","",COUNTIFS(Comps!$A$2:$A$1000,A289,Comps!$C$2:$C$1000,"Sold",Comps!$H$2:$H$1000,"&lt;&gt;Loose"))</f>
        <v/>
      </c>
      <c r="K289" s="24">
        <f>IF(A289="","",IFERROR(AVERAGEIFS(Comps!$E$2:$E$1000,Comps!$A$2:$A$1000,A289,Comps!$C$2:$C$1000,"Sold",Comps!$H$2:$H$1000,"&lt;&gt;Loose"),""))</f>
        <v/>
      </c>
      <c r="L289" s="23">
        <f>IF(OR(A289="",J289=0),"",TEXT(MINIFS(Comps!$E$2:$E$1000,Comps!$A$2:$A$1000,A289,Comps!$C$2:$C$1000,"Sold",Comps!$H$2:$H$1000,"&lt;&gt;Loose"),"0")&amp;"-"&amp;TEXT(MAXIFS(Comps!$E$2:$E$1000,Comps!$A$2:$A$1000,A289,Comps!$C$2:$C$1000,"Sold",Comps!$H$2:$H$1000,"&lt;&gt;Loose"),"0"))</f>
        <v/>
      </c>
      <c r="M289" s="24">
        <f>IF(OR(F289="",H289=""),"",ROUND((F289+N(I289)+IF(N(I289)&gt;0,Settings!$B$14,0)+IFERROR(VLOOKUP(H289,Settings!$A$2:$C$10,3,FALSE),0)+Settings!$B$13)/(1-IFERROR(VLOOKUP(H289,Settings!$A$2:$C$10,2,FALSE),0)),2))</f>
        <v/>
      </c>
      <c r="N289" s="9" t="n"/>
      <c r="P289" s="22" t="n"/>
      <c r="Q289" s="22" t="n"/>
      <c r="R289" s="9" t="n"/>
      <c r="S289" s="9" t="n"/>
      <c r="T289" s="24">
        <f>IF(R289="","",ROUND(R289*IFERROR(VLOOKUP(H289,Settings!$A$2:$C$10,2,FALSE),0)+IFERROR(VLOOKUP(H289,Settings!$A$2:$C$10,3,FALSE),0),2))</f>
        <v/>
      </c>
      <c r="U289" s="24">
        <f>IF(R289="","",ROUND(R289-F289-N(S289)-IF(N(S289)&gt;0,Settings!$B$14,0)-T289,2))</f>
        <v/>
      </c>
      <c r="V289" s="23">
        <f>IF(OR(P289="",Q289=""),"",Q289-P289)</f>
        <v/>
      </c>
      <c r="W289" s="23">
        <f>IF(OR(P289="",O289&lt;&gt;"Listed"),"",TODAY()-P289)</f>
        <v/>
      </c>
    </row>
    <row r="290">
      <c r="E290" s="22" t="n"/>
      <c r="F290" s="9" t="n"/>
      <c r="I290" s="9" t="n"/>
      <c r="J290" s="23">
        <f>IF(A290="","",COUNTIFS(Comps!$A$2:$A$1000,A290,Comps!$C$2:$C$1000,"Sold",Comps!$H$2:$H$1000,"&lt;&gt;Loose"))</f>
        <v/>
      </c>
      <c r="K290" s="24">
        <f>IF(A290="","",IFERROR(AVERAGEIFS(Comps!$E$2:$E$1000,Comps!$A$2:$A$1000,A290,Comps!$C$2:$C$1000,"Sold",Comps!$H$2:$H$1000,"&lt;&gt;Loose"),""))</f>
        <v/>
      </c>
      <c r="L290" s="23">
        <f>IF(OR(A290="",J290=0),"",TEXT(MINIFS(Comps!$E$2:$E$1000,Comps!$A$2:$A$1000,A290,Comps!$C$2:$C$1000,"Sold",Comps!$H$2:$H$1000,"&lt;&gt;Loose"),"0")&amp;"-"&amp;TEXT(MAXIFS(Comps!$E$2:$E$1000,Comps!$A$2:$A$1000,A290,Comps!$C$2:$C$1000,"Sold",Comps!$H$2:$H$1000,"&lt;&gt;Loose"),"0"))</f>
        <v/>
      </c>
      <c r="M290" s="24">
        <f>IF(OR(F290="",H290=""),"",ROUND((F290+N(I290)+IF(N(I290)&gt;0,Settings!$B$14,0)+IFERROR(VLOOKUP(H290,Settings!$A$2:$C$10,3,FALSE),0)+Settings!$B$13)/(1-IFERROR(VLOOKUP(H290,Settings!$A$2:$C$10,2,FALSE),0)),2))</f>
        <v/>
      </c>
      <c r="N290" s="9" t="n"/>
      <c r="P290" s="22" t="n"/>
      <c r="Q290" s="22" t="n"/>
      <c r="R290" s="9" t="n"/>
      <c r="S290" s="9" t="n"/>
      <c r="T290" s="24">
        <f>IF(R290="","",ROUND(R290*IFERROR(VLOOKUP(H290,Settings!$A$2:$C$10,2,FALSE),0)+IFERROR(VLOOKUP(H290,Settings!$A$2:$C$10,3,FALSE),0),2))</f>
        <v/>
      </c>
      <c r="U290" s="24">
        <f>IF(R290="","",ROUND(R290-F290-N(S290)-IF(N(S290)&gt;0,Settings!$B$14,0)-T290,2))</f>
        <v/>
      </c>
      <c r="V290" s="23">
        <f>IF(OR(P290="",Q290=""),"",Q290-P290)</f>
        <v/>
      </c>
      <c r="W290" s="23">
        <f>IF(OR(P290="",O290&lt;&gt;"Listed"),"",TODAY()-P290)</f>
        <v/>
      </c>
    </row>
    <row r="291">
      <c r="E291" s="22" t="n"/>
      <c r="F291" s="9" t="n"/>
      <c r="I291" s="9" t="n"/>
      <c r="J291" s="23">
        <f>IF(A291="","",COUNTIFS(Comps!$A$2:$A$1000,A291,Comps!$C$2:$C$1000,"Sold",Comps!$H$2:$H$1000,"&lt;&gt;Loose"))</f>
        <v/>
      </c>
      <c r="K291" s="24">
        <f>IF(A291="","",IFERROR(AVERAGEIFS(Comps!$E$2:$E$1000,Comps!$A$2:$A$1000,A291,Comps!$C$2:$C$1000,"Sold",Comps!$H$2:$H$1000,"&lt;&gt;Loose"),""))</f>
        <v/>
      </c>
      <c r="L291" s="23">
        <f>IF(OR(A291="",J291=0),"",TEXT(MINIFS(Comps!$E$2:$E$1000,Comps!$A$2:$A$1000,A291,Comps!$C$2:$C$1000,"Sold",Comps!$H$2:$H$1000,"&lt;&gt;Loose"),"0")&amp;"-"&amp;TEXT(MAXIFS(Comps!$E$2:$E$1000,Comps!$A$2:$A$1000,A291,Comps!$C$2:$C$1000,"Sold",Comps!$H$2:$H$1000,"&lt;&gt;Loose"),"0"))</f>
        <v/>
      </c>
      <c r="M291" s="24">
        <f>IF(OR(F291="",H291=""),"",ROUND((F291+N(I291)+IF(N(I291)&gt;0,Settings!$B$14,0)+IFERROR(VLOOKUP(H291,Settings!$A$2:$C$10,3,FALSE),0)+Settings!$B$13)/(1-IFERROR(VLOOKUP(H291,Settings!$A$2:$C$10,2,FALSE),0)),2))</f>
        <v/>
      </c>
      <c r="N291" s="9" t="n"/>
      <c r="P291" s="22" t="n"/>
      <c r="Q291" s="22" t="n"/>
      <c r="R291" s="9" t="n"/>
      <c r="S291" s="9" t="n"/>
      <c r="T291" s="24">
        <f>IF(R291="","",ROUND(R291*IFERROR(VLOOKUP(H291,Settings!$A$2:$C$10,2,FALSE),0)+IFERROR(VLOOKUP(H291,Settings!$A$2:$C$10,3,FALSE),0),2))</f>
        <v/>
      </c>
      <c r="U291" s="24">
        <f>IF(R291="","",ROUND(R291-F291-N(S291)-IF(N(S291)&gt;0,Settings!$B$14,0)-T291,2))</f>
        <v/>
      </c>
      <c r="V291" s="23">
        <f>IF(OR(P291="",Q291=""),"",Q291-P291)</f>
        <v/>
      </c>
      <c r="W291" s="23">
        <f>IF(OR(P291="",O291&lt;&gt;"Listed"),"",TODAY()-P291)</f>
        <v/>
      </c>
    </row>
    <row r="292">
      <c r="E292" s="22" t="n"/>
      <c r="F292" s="9" t="n"/>
      <c r="I292" s="9" t="n"/>
      <c r="J292" s="23">
        <f>IF(A292="","",COUNTIFS(Comps!$A$2:$A$1000,A292,Comps!$C$2:$C$1000,"Sold",Comps!$H$2:$H$1000,"&lt;&gt;Loose"))</f>
        <v/>
      </c>
      <c r="K292" s="24">
        <f>IF(A292="","",IFERROR(AVERAGEIFS(Comps!$E$2:$E$1000,Comps!$A$2:$A$1000,A292,Comps!$C$2:$C$1000,"Sold",Comps!$H$2:$H$1000,"&lt;&gt;Loose"),""))</f>
        <v/>
      </c>
      <c r="L292" s="23">
        <f>IF(OR(A292="",J292=0),"",TEXT(MINIFS(Comps!$E$2:$E$1000,Comps!$A$2:$A$1000,A292,Comps!$C$2:$C$1000,"Sold",Comps!$H$2:$H$1000,"&lt;&gt;Loose"),"0")&amp;"-"&amp;TEXT(MAXIFS(Comps!$E$2:$E$1000,Comps!$A$2:$A$1000,A292,Comps!$C$2:$C$1000,"Sold",Comps!$H$2:$H$1000,"&lt;&gt;Loose"),"0"))</f>
        <v/>
      </c>
      <c r="M292" s="24">
        <f>IF(OR(F292="",H292=""),"",ROUND((F292+N(I292)+IF(N(I292)&gt;0,Settings!$B$14,0)+IFERROR(VLOOKUP(H292,Settings!$A$2:$C$10,3,FALSE),0)+Settings!$B$13)/(1-IFERROR(VLOOKUP(H292,Settings!$A$2:$C$10,2,FALSE),0)),2))</f>
        <v/>
      </c>
      <c r="N292" s="9" t="n"/>
      <c r="P292" s="22" t="n"/>
      <c r="Q292" s="22" t="n"/>
      <c r="R292" s="9" t="n"/>
      <c r="S292" s="9" t="n"/>
      <c r="T292" s="24">
        <f>IF(R292="","",ROUND(R292*IFERROR(VLOOKUP(H292,Settings!$A$2:$C$10,2,FALSE),0)+IFERROR(VLOOKUP(H292,Settings!$A$2:$C$10,3,FALSE),0),2))</f>
        <v/>
      </c>
      <c r="U292" s="24">
        <f>IF(R292="","",ROUND(R292-F292-N(S292)-IF(N(S292)&gt;0,Settings!$B$14,0)-T292,2))</f>
        <v/>
      </c>
      <c r="V292" s="23">
        <f>IF(OR(P292="",Q292=""),"",Q292-P292)</f>
        <v/>
      </c>
      <c r="W292" s="23">
        <f>IF(OR(P292="",O292&lt;&gt;"Listed"),"",TODAY()-P292)</f>
        <v/>
      </c>
    </row>
    <row r="293">
      <c r="E293" s="22" t="n"/>
      <c r="F293" s="9" t="n"/>
      <c r="I293" s="9" t="n"/>
      <c r="J293" s="23">
        <f>IF(A293="","",COUNTIFS(Comps!$A$2:$A$1000,A293,Comps!$C$2:$C$1000,"Sold",Comps!$H$2:$H$1000,"&lt;&gt;Loose"))</f>
        <v/>
      </c>
      <c r="K293" s="24">
        <f>IF(A293="","",IFERROR(AVERAGEIFS(Comps!$E$2:$E$1000,Comps!$A$2:$A$1000,A293,Comps!$C$2:$C$1000,"Sold",Comps!$H$2:$H$1000,"&lt;&gt;Loose"),""))</f>
        <v/>
      </c>
      <c r="L293" s="23">
        <f>IF(OR(A293="",J293=0),"",TEXT(MINIFS(Comps!$E$2:$E$1000,Comps!$A$2:$A$1000,A293,Comps!$C$2:$C$1000,"Sold",Comps!$H$2:$H$1000,"&lt;&gt;Loose"),"0")&amp;"-"&amp;TEXT(MAXIFS(Comps!$E$2:$E$1000,Comps!$A$2:$A$1000,A293,Comps!$C$2:$C$1000,"Sold",Comps!$H$2:$H$1000,"&lt;&gt;Loose"),"0"))</f>
        <v/>
      </c>
      <c r="M293" s="24">
        <f>IF(OR(F293="",H293=""),"",ROUND((F293+N(I293)+IF(N(I293)&gt;0,Settings!$B$14,0)+IFERROR(VLOOKUP(H293,Settings!$A$2:$C$10,3,FALSE),0)+Settings!$B$13)/(1-IFERROR(VLOOKUP(H293,Settings!$A$2:$C$10,2,FALSE),0)),2))</f>
        <v/>
      </c>
      <c r="N293" s="9" t="n"/>
      <c r="P293" s="22" t="n"/>
      <c r="Q293" s="22" t="n"/>
      <c r="R293" s="9" t="n"/>
      <c r="S293" s="9" t="n"/>
      <c r="T293" s="24">
        <f>IF(R293="","",ROUND(R293*IFERROR(VLOOKUP(H293,Settings!$A$2:$C$10,2,FALSE),0)+IFERROR(VLOOKUP(H293,Settings!$A$2:$C$10,3,FALSE),0),2))</f>
        <v/>
      </c>
      <c r="U293" s="24">
        <f>IF(R293="","",ROUND(R293-F293-N(S293)-IF(N(S293)&gt;0,Settings!$B$14,0)-T293,2))</f>
        <v/>
      </c>
      <c r="V293" s="23">
        <f>IF(OR(P293="",Q293=""),"",Q293-P293)</f>
        <v/>
      </c>
      <c r="W293" s="23">
        <f>IF(OR(P293="",O293&lt;&gt;"Listed"),"",TODAY()-P293)</f>
        <v/>
      </c>
    </row>
    <row r="294">
      <c r="E294" s="22" t="n"/>
      <c r="F294" s="9" t="n"/>
      <c r="I294" s="9" t="n"/>
      <c r="J294" s="23">
        <f>IF(A294="","",COUNTIFS(Comps!$A$2:$A$1000,A294,Comps!$C$2:$C$1000,"Sold",Comps!$H$2:$H$1000,"&lt;&gt;Loose"))</f>
        <v/>
      </c>
      <c r="K294" s="24">
        <f>IF(A294="","",IFERROR(AVERAGEIFS(Comps!$E$2:$E$1000,Comps!$A$2:$A$1000,A294,Comps!$C$2:$C$1000,"Sold",Comps!$H$2:$H$1000,"&lt;&gt;Loose"),""))</f>
        <v/>
      </c>
      <c r="L294" s="23">
        <f>IF(OR(A294="",J294=0),"",TEXT(MINIFS(Comps!$E$2:$E$1000,Comps!$A$2:$A$1000,A294,Comps!$C$2:$C$1000,"Sold",Comps!$H$2:$H$1000,"&lt;&gt;Loose"),"0")&amp;"-"&amp;TEXT(MAXIFS(Comps!$E$2:$E$1000,Comps!$A$2:$A$1000,A294,Comps!$C$2:$C$1000,"Sold",Comps!$H$2:$H$1000,"&lt;&gt;Loose"),"0"))</f>
        <v/>
      </c>
      <c r="M294" s="24">
        <f>IF(OR(F294="",H294=""),"",ROUND((F294+N(I294)+IF(N(I294)&gt;0,Settings!$B$14,0)+IFERROR(VLOOKUP(H294,Settings!$A$2:$C$10,3,FALSE),0)+Settings!$B$13)/(1-IFERROR(VLOOKUP(H294,Settings!$A$2:$C$10,2,FALSE),0)),2))</f>
        <v/>
      </c>
      <c r="N294" s="9" t="n"/>
      <c r="P294" s="22" t="n"/>
      <c r="Q294" s="22" t="n"/>
      <c r="R294" s="9" t="n"/>
      <c r="S294" s="9" t="n"/>
      <c r="T294" s="24">
        <f>IF(R294="","",ROUND(R294*IFERROR(VLOOKUP(H294,Settings!$A$2:$C$10,2,FALSE),0)+IFERROR(VLOOKUP(H294,Settings!$A$2:$C$10,3,FALSE),0),2))</f>
        <v/>
      </c>
      <c r="U294" s="24">
        <f>IF(R294="","",ROUND(R294-F294-N(S294)-IF(N(S294)&gt;0,Settings!$B$14,0)-T294,2))</f>
        <v/>
      </c>
      <c r="V294" s="23">
        <f>IF(OR(P294="",Q294=""),"",Q294-P294)</f>
        <v/>
      </c>
      <c r="W294" s="23">
        <f>IF(OR(P294="",O294&lt;&gt;"Listed"),"",TODAY()-P294)</f>
        <v/>
      </c>
    </row>
    <row r="295">
      <c r="E295" s="22" t="n"/>
      <c r="F295" s="9" t="n"/>
      <c r="I295" s="9" t="n"/>
      <c r="J295" s="23">
        <f>IF(A295="","",COUNTIFS(Comps!$A$2:$A$1000,A295,Comps!$C$2:$C$1000,"Sold",Comps!$H$2:$H$1000,"&lt;&gt;Loose"))</f>
        <v/>
      </c>
      <c r="K295" s="24">
        <f>IF(A295="","",IFERROR(AVERAGEIFS(Comps!$E$2:$E$1000,Comps!$A$2:$A$1000,A295,Comps!$C$2:$C$1000,"Sold",Comps!$H$2:$H$1000,"&lt;&gt;Loose"),""))</f>
        <v/>
      </c>
      <c r="L295" s="23">
        <f>IF(OR(A295="",J295=0),"",TEXT(MINIFS(Comps!$E$2:$E$1000,Comps!$A$2:$A$1000,A295,Comps!$C$2:$C$1000,"Sold",Comps!$H$2:$H$1000,"&lt;&gt;Loose"),"0")&amp;"-"&amp;TEXT(MAXIFS(Comps!$E$2:$E$1000,Comps!$A$2:$A$1000,A295,Comps!$C$2:$C$1000,"Sold",Comps!$H$2:$H$1000,"&lt;&gt;Loose"),"0"))</f>
        <v/>
      </c>
      <c r="M295" s="24">
        <f>IF(OR(F295="",H295=""),"",ROUND((F295+N(I295)+IF(N(I295)&gt;0,Settings!$B$14,0)+IFERROR(VLOOKUP(H295,Settings!$A$2:$C$10,3,FALSE),0)+Settings!$B$13)/(1-IFERROR(VLOOKUP(H295,Settings!$A$2:$C$10,2,FALSE),0)),2))</f>
        <v/>
      </c>
      <c r="N295" s="9" t="n"/>
      <c r="P295" s="22" t="n"/>
      <c r="Q295" s="22" t="n"/>
      <c r="R295" s="9" t="n"/>
      <c r="S295" s="9" t="n"/>
      <c r="T295" s="24">
        <f>IF(R295="","",ROUND(R295*IFERROR(VLOOKUP(H295,Settings!$A$2:$C$10,2,FALSE),0)+IFERROR(VLOOKUP(H295,Settings!$A$2:$C$10,3,FALSE),0),2))</f>
        <v/>
      </c>
      <c r="U295" s="24">
        <f>IF(R295="","",ROUND(R295-F295-N(S295)-IF(N(S295)&gt;0,Settings!$B$14,0)-T295,2))</f>
        <v/>
      </c>
      <c r="V295" s="23">
        <f>IF(OR(P295="",Q295=""),"",Q295-P295)</f>
        <v/>
      </c>
      <c r="W295" s="23">
        <f>IF(OR(P295="",O295&lt;&gt;"Listed"),"",TODAY()-P295)</f>
        <v/>
      </c>
    </row>
    <row r="296">
      <c r="E296" s="22" t="n"/>
      <c r="F296" s="9" t="n"/>
      <c r="I296" s="9" t="n"/>
      <c r="J296" s="23">
        <f>IF(A296="","",COUNTIFS(Comps!$A$2:$A$1000,A296,Comps!$C$2:$C$1000,"Sold",Comps!$H$2:$H$1000,"&lt;&gt;Loose"))</f>
        <v/>
      </c>
      <c r="K296" s="24">
        <f>IF(A296="","",IFERROR(AVERAGEIFS(Comps!$E$2:$E$1000,Comps!$A$2:$A$1000,A296,Comps!$C$2:$C$1000,"Sold",Comps!$H$2:$H$1000,"&lt;&gt;Loose"),""))</f>
        <v/>
      </c>
      <c r="L296" s="23">
        <f>IF(OR(A296="",J296=0),"",TEXT(MINIFS(Comps!$E$2:$E$1000,Comps!$A$2:$A$1000,A296,Comps!$C$2:$C$1000,"Sold",Comps!$H$2:$H$1000,"&lt;&gt;Loose"),"0")&amp;"-"&amp;TEXT(MAXIFS(Comps!$E$2:$E$1000,Comps!$A$2:$A$1000,A296,Comps!$C$2:$C$1000,"Sold",Comps!$H$2:$H$1000,"&lt;&gt;Loose"),"0"))</f>
        <v/>
      </c>
      <c r="M296" s="24">
        <f>IF(OR(F296="",H296=""),"",ROUND((F296+N(I296)+IF(N(I296)&gt;0,Settings!$B$14,0)+IFERROR(VLOOKUP(H296,Settings!$A$2:$C$10,3,FALSE),0)+Settings!$B$13)/(1-IFERROR(VLOOKUP(H296,Settings!$A$2:$C$10,2,FALSE),0)),2))</f>
        <v/>
      </c>
      <c r="N296" s="9" t="n"/>
      <c r="P296" s="22" t="n"/>
      <c r="Q296" s="22" t="n"/>
      <c r="R296" s="9" t="n"/>
      <c r="S296" s="9" t="n"/>
      <c r="T296" s="24">
        <f>IF(R296="","",ROUND(R296*IFERROR(VLOOKUP(H296,Settings!$A$2:$C$10,2,FALSE),0)+IFERROR(VLOOKUP(H296,Settings!$A$2:$C$10,3,FALSE),0),2))</f>
        <v/>
      </c>
      <c r="U296" s="24">
        <f>IF(R296="","",ROUND(R296-F296-N(S296)-IF(N(S296)&gt;0,Settings!$B$14,0)-T296,2))</f>
        <v/>
      </c>
      <c r="V296" s="23">
        <f>IF(OR(P296="",Q296=""),"",Q296-P296)</f>
        <v/>
      </c>
      <c r="W296" s="23">
        <f>IF(OR(P296="",O296&lt;&gt;"Listed"),"",TODAY()-P296)</f>
        <v/>
      </c>
    </row>
    <row r="297">
      <c r="E297" s="22" t="n"/>
      <c r="F297" s="9" t="n"/>
      <c r="I297" s="9" t="n"/>
      <c r="J297" s="23">
        <f>IF(A297="","",COUNTIFS(Comps!$A$2:$A$1000,A297,Comps!$C$2:$C$1000,"Sold",Comps!$H$2:$H$1000,"&lt;&gt;Loose"))</f>
        <v/>
      </c>
      <c r="K297" s="24">
        <f>IF(A297="","",IFERROR(AVERAGEIFS(Comps!$E$2:$E$1000,Comps!$A$2:$A$1000,A297,Comps!$C$2:$C$1000,"Sold",Comps!$H$2:$H$1000,"&lt;&gt;Loose"),""))</f>
        <v/>
      </c>
      <c r="L297" s="23">
        <f>IF(OR(A297="",J297=0),"",TEXT(MINIFS(Comps!$E$2:$E$1000,Comps!$A$2:$A$1000,A297,Comps!$C$2:$C$1000,"Sold",Comps!$H$2:$H$1000,"&lt;&gt;Loose"),"0")&amp;"-"&amp;TEXT(MAXIFS(Comps!$E$2:$E$1000,Comps!$A$2:$A$1000,A297,Comps!$C$2:$C$1000,"Sold",Comps!$H$2:$H$1000,"&lt;&gt;Loose"),"0"))</f>
        <v/>
      </c>
      <c r="M297" s="24">
        <f>IF(OR(F297="",H297=""),"",ROUND((F297+N(I297)+IF(N(I297)&gt;0,Settings!$B$14,0)+IFERROR(VLOOKUP(H297,Settings!$A$2:$C$10,3,FALSE),0)+Settings!$B$13)/(1-IFERROR(VLOOKUP(H297,Settings!$A$2:$C$10,2,FALSE),0)),2))</f>
        <v/>
      </c>
      <c r="N297" s="9" t="n"/>
      <c r="P297" s="22" t="n"/>
      <c r="Q297" s="22" t="n"/>
      <c r="R297" s="9" t="n"/>
      <c r="S297" s="9" t="n"/>
      <c r="T297" s="24">
        <f>IF(R297="","",ROUND(R297*IFERROR(VLOOKUP(H297,Settings!$A$2:$C$10,2,FALSE),0)+IFERROR(VLOOKUP(H297,Settings!$A$2:$C$10,3,FALSE),0),2))</f>
        <v/>
      </c>
      <c r="U297" s="24">
        <f>IF(R297="","",ROUND(R297-F297-N(S297)-IF(N(S297)&gt;0,Settings!$B$14,0)-T297,2))</f>
        <v/>
      </c>
      <c r="V297" s="23">
        <f>IF(OR(P297="",Q297=""),"",Q297-P297)</f>
        <v/>
      </c>
      <c r="W297" s="23">
        <f>IF(OR(P297="",O297&lt;&gt;"Listed"),"",TODAY()-P297)</f>
        <v/>
      </c>
    </row>
    <row r="298">
      <c r="E298" s="22" t="n"/>
      <c r="F298" s="9" t="n"/>
      <c r="I298" s="9" t="n"/>
      <c r="J298" s="23">
        <f>IF(A298="","",COUNTIFS(Comps!$A$2:$A$1000,A298,Comps!$C$2:$C$1000,"Sold",Comps!$H$2:$H$1000,"&lt;&gt;Loose"))</f>
        <v/>
      </c>
      <c r="K298" s="24">
        <f>IF(A298="","",IFERROR(AVERAGEIFS(Comps!$E$2:$E$1000,Comps!$A$2:$A$1000,A298,Comps!$C$2:$C$1000,"Sold",Comps!$H$2:$H$1000,"&lt;&gt;Loose"),""))</f>
        <v/>
      </c>
      <c r="L298" s="23">
        <f>IF(OR(A298="",J298=0),"",TEXT(MINIFS(Comps!$E$2:$E$1000,Comps!$A$2:$A$1000,A298,Comps!$C$2:$C$1000,"Sold",Comps!$H$2:$H$1000,"&lt;&gt;Loose"),"0")&amp;"-"&amp;TEXT(MAXIFS(Comps!$E$2:$E$1000,Comps!$A$2:$A$1000,A298,Comps!$C$2:$C$1000,"Sold",Comps!$H$2:$H$1000,"&lt;&gt;Loose"),"0"))</f>
        <v/>
      </c>
      <c r="M298" s="24">
        <f>IF(OR(F298="",H298=""),"",ROUND((F298+N(I298)+IF(N(I298)&gt;0,Settings!$B$14,0)+IFERROR(VLOOKUP(H298,Settings!$A$2:$C$10,3,FALSE),0)+Settings!$B$13)/(1-IFERROR(VLOOKUP(H298,Settings!$A$2:$C$10,2,FALSE),0)),2))</f>
        <v/>
      </c>
      <c r="N298" s="9" t="n"/>
      <c r="P298" s="22" t="n"/>
      <c r="Q298" s="22" t="n"/>
      <c r="R298" s="9" t="n"/>
      <c r="S298" s="9" t="n"/>
      <c r="T298" s="24">
        <f>IF(R298="","",ROUND(R298*IFERROR(VLOOKUP(H298,Settings!$A$2:$C$10,2,FALSE),0)+IFERROR(VLOOKUP(H298,Settings!$A$2:$C$10,3,FALSE),0),2))</f>
        <v/>
      </c>
      <c r="U298" s="24">
        <f>IF(R298="","",ROUND(R298-F298-N(S298)-IF(N(S298)&gt;0,Settings!$B$14,0)-T298,2))</f>
        <v/>
      </c>
      <c r="V298" s="23">
        <f>IF(OR(P298="",Q298=""),"",Q298-P298)</f>
        <v/>
      </c>
      <c r="W298" s="23">
        <f>IF(OR(P298="",O298&lt;&gt;"Listed"),"",TODAY()-P298)</f>
        <v/>
      </c>
    </row>
    <row r="299">
      <c r="E299" s="22" t="n"/>
      <c r="F299" s="9" t="n"/>
      <c r="I299" s="9" t="n"/>
      <c r="J299" s="23">
        <f>IF(A299="","",COUNTIFS(Comps!$A$2:$A$1000,A299,Comps!$C$2:$C$1000,"Sold",Comps!$H$2:$H$1000,"&lt;&gt;Loose"))</f>
        <v/>
      </c>
      <c r="K299" s="24">
        <f>IF(A299="","",IFERROR(AVERAGEIFS(Comps!$E$2:$E$1000,Comps!$A$2:$A$1000,A299,Comps!$C$2:$C$1000,"Sold",Comps!$H$2:$H$1000,"&lt;&gt;Loose"),""))</f>
        <v/>
      </c>
      <c r="L299" s="23">
        <f>IF(OR(A299="",J299=0),"",TEXT(MINIFS(Comps!$E$2:$E$1000,Comps!$A$2:$A$1000,A299,Comps!$C$2:$C$1000,"Sold",Comps!$H$2:$H$1000,"&lt;&gt;Loose"),"0")&amp;"-"&amp;TEXT(MAXIFS(Comps!$E$2:$E$1000,Comps!$A$2:$A$1000,A299,Comps!$C$2:$C$1000,"Sold",Comps!$H$2:$H$1000,"&lt;&gt;Loose"),"0"))</f>
        <v/>
      </c>
      <c r="M299" s="24">
        <f>IF(OR(F299="",H299=""),"",ROUND((F299+N(I299)+IF(N(I299)&gt;0,Settings!$B$14,0)+IFERROR(VLOOKUP(H299,Settings!$A$2:$C$10,3,FALSE),0)+Settings!$B$13)/(1-IFERROR(VLOOKUP(H299,Settings!$A$2:$C$10,2,FALSE),0)),2))</f>
        <v/>
      </c>
      <c r="N299" s="9" t="n"/>
      <c r="P299" s="22" t="n"/>
      <c r="Q299" s="22" t="n"/>
      <c r="R299" s="9" t="n"/>
      <c r="S299" s="9" t="n"/>
      <c r="T299" s="24">
        <f>IF(R299="","",ROUND(R299*IFERROR(VLOOKUP(H299,Settings!$A$2:$C$10,2,FALSE),0)+IFERROR(VLOOKUP(H299,Settings!$A$2:$C$10,3,FALSE),0),2))</f>
        <v/>
      </c>
      <c r="U299" s="24">
        <f>IF(R299="","",ROUND(R299-F299-N(S299)-IF(N(S299)&gt;0,Settings!$B$14,0)-T299,2))</f>
        <v/>
      </c>
      <c r="V299" s="23">
        <f>IF(OR(P299="",Q299=""),"",Q299-P299)</f>
        <v/>
      </c>
      <c r="W299" s="23">
        <f>IF(OR(P299="",O299&lt;&gt;"Listed"),"",TODAY()-P299)</f>
        <v/>
      </c>
    </row>
    <row r="300">
      <c r="E300" s="22" t="n"/>
      <c r="F300" s="9" t="n"/>
      <c r="I300" s="9" t="n"/>
      <c r="J300" s="23">
        <f>IF(A300="","",COUNTIFS(Comps!$A$2:$A$1000,A300,Comps!$C$2:$C$1000,"Sold",Comps!$H$2:$H$1000,"&lt;&gt;Loose"))</f>
        <v/>
      </c>
      <c r="K300" s="24">
        <f>IF(A300="","",IFERROR(AVERAGEIFS(Comps!$E$2:$E$1000,Comps!$A$2:$A$1000,A300,Comps!$C$2:$C$1000,"Sold",Comps!$H$2:$H$1000,"&lt;&gt;Loose"),""))</f>
        <v/>
      </c>
      <c r="L300" s="23">
        <f>IF(OR(A300="",J300=0),"",TEXT(MINIFS(Comps!$E$2:$E$1000,Comps!$A$2:$A$1000,A300,Comps!$C$2:$C$1000,"Sold",Comps!$H$2:$H$1000,"&lt;&gt;Loose"),"0")&amp;"-"&amp;TEXT(MAXIFS(Comps!$E$2:$E$1000,Comps!$A$2:$A$1000,A300,Comps!$C$2:$C$1000,"Sold",Comps!$H$2:$H$1000,"&lt;&gt;Loose"),"0"))</f>
        <v/>
      </c>
      <c r="M300" s="24">
        <f>IF(OR(F300="",H300=""),"",ROUND((F300+N(I300)+IF(N(I300)&gt;0,Settings!$B$14,0)+IFERROR(VLOOKUP(H300,Settings!$A$2:$C$10,3,FALSE),0)+Settings!$B$13)/(1-IFERROR(VLOOKUP(H300,Settings!$A$2:$C$10,2,FALSE),0)),2))</f>
        <v/>
      </c>
      <c r="N300" s="9" t="n"/>
      <c r="P300" s="22" t="n"/>
      <c r="Q300" s="22" t="n"/>
      <c r="R300" s="9" t="n"/>
      <c r="S300" s="9" t="n"/>
      <c r="T300" s="24">
        <f>IF(R300="","",ROUND(R300*IFERROR(VLOOKUP(H300,Settings!$A$2:$C$10,2,FALSE),0)+IFERROR(VLOOKUP(H300,Settings!$A$2:$C$10,3,FALSE),0),2))</f>
        <v/>
      </c>
      <c r="U300" s="24">
        <f>IF(R300="","",ROUND(R300-F300-N(S300)-IF(N(S300)&gt;0,Settings!$B$14,0)-T300,2))</f>
        <v/>
      </c>
      <c r="V300" s="23">
        <f>IF(OR(P300="",Q300=""),"",Q300-P300)</f>
        <v/>
      </c>
      <c r="W300" s="23">
        <f>IF(OR(P300="",O300&lt;&gt;"Listed"),"",TODAY()-P300)</f>
        <v/>
      </c>
    </row>
    <row r="301">
      <c r="E301" s="22" t="n"/>
      <c r="F301" s="9" t="n"/>
      <c r="I301" s="9" t="n"/>
      <c r="J301" s="23">
        <f>IF(A301="","",COUNTIFS(Comps!$A$2:$A$1000,A301,Comps!$C$2:$C$1000,"Sold",Comps!$H$2:$H$1000,"&lt;&gt;Loose"))</f>
        <v/>
      </c>
      <c r="K301" s="24">
        <f>IF(A301="","",IFERROR(AVERAGEIFS(Comps!$E$2:$E$1000,Comps!$A$2:$A$1000,A301,Comps!$C$2:$C$1000,"Sold",Comps!$H$2:$H$1000,"&lt;&gt;Loose"),""))</f>
        <v/>
      </c>
      <c r="L301" s="23">
        <f>IF(OR(A301="",J301=0),"",TEXT(MINIFS(Comps!$E$2:$E$1000,Comps!$A$2:$A$1000,A301,Comps!$C$2:$C$1000,"Sold",Comps!$H$2:$H$1000,"&lt;&gt;Loose"),"0")&amp;"-"&amp;TEXT(MAXIFS(Comps!$E$2:$E$1000,Comps!$A$2:$A$1000,A301,Comps!$C$2:$C$1000,"Sold",Comps!$H$2:$H$1000,"&lt;&gt;Loose"),"0"))</f>
        <v/>
      </c>
      <c r="M301" s="24">
        <f>IF(OR(F301="",H301=""),"",ROUND((F301+N(I301)+IF(N(I301)&gt;0,Settings!$B$14,0)+IFERROR(VLOOKUP(H301,Settings!$A$2:$C$10,3,FALSE),0)+Settings!$B$13)/(1-IFERROR(VLOOKUP(H301,Settings!$A$2:$C$10,2,FALSE),0)),2))</f>
        <v/>
      </c>
      <c r="N301" s="9" t="n"/>
      <c r="P301" s="22" t="n"/>
      <c r="Q301" s="22" t="n"/>
      <c r="R301" s="9" t="n"/>
      <c r="S301" s="9" t="n"/>
      <c r="T301" s="24">
        <f>IF(R301="","",ROUND(R301*IFERROR(VLOOKUP(H301,Settings!$A$2:$C$10,2,FALSE),0)+IFERROR(VLOOKUP(H301,Settings!$A$2:$C$10,3,FALSE),0),2))</f>
        <v/>
      </c>
      <c r="U301" s="24">
        <f>IF(R301="","",ROUND(R301-F301-N(S301)-IF(N(S301)&gt;0,Settings!$B$14,0)-T301,2))</f>
        <v/>
      </c>
      <c r="V301" s="23">
        <f>IF(OR(P301="",Q301=""),"",Q301-P301)</f>
        <v/>
      </c>
      <c r="W301" s="23">
        <f>IF(OR(P301="",O301&lt;&gt;"Listed"),"",TODAY()-P301)</f>
        <v/>
      </c>
    </row>
    <row r="302">
      <c r="E302" s="22" t="n"/>
      <c r="F302" s="9" t="n"/>
      <c r="I302" s="9" t="n"/>
      <c r="J302" s="23">
        <f>IF(A302="","",COUNTIFS(Comps!$A$2:$A$1000,A302,Comps!$C$2:$C$1000,"Sold",Comps!$H$2:$H$1000,"&lt;&gt;Loose"))</f>
        <v/>
      </c>
      <c r="K302" s="24">
        <f>IF(A302="","",IFERROR(AVERAGEIFS(Comps!$E$2:$E$1000,Comps!$A$2:$A$1000,A302,Comps!$C$2:$C$1000,"Sold",Comps!$H$2:$H$1000,"&lt;&gt;Loose"),""))</f>
        <v/>
      </c>
      <c r="L302" s="23">
        <f>IF(OR(A302="",J302=0),"",TEXT(MINIFS(Comps!$E$2:$E$1000,Comps!$A$2:$A$1000,A302,Comps!$C$2:$C$1000,"Sold",Comps!$H$2:$H$1000,"&lt;&gt;Loose"),"0")&amp;"-"&amp;TEXT(MAXIFS(Comps!$E$2:$E$1000,Comps!$A$2:$A$1000,A302,Comps!$C$2:$C$1000,"Sold",Comps!$H$2:$H$1000,"&lt;&gt;Loose"),"0"))</f>
        <v/>
      </c>
      <c r="M302" s="24">
        <f>IF(OR(F302="",H302=""),"",ROUND((F302+N(I302)+IF(N(I302)&gt;0,Settings!$B$14,0)+IFERROR(VLOOKUP(H302,Settings!$A$2:$C$10,3,FALSE),0)+Settings!$B$13)/(1-IFERROR(VLOOKUP(H302,Settings!$A$2:$C$10,2,FALSE),0)),2))</f>
        <v/>
      </c>
      <c r="N302" s="9" t="n"/>
      <c r="P302" s="22" t="n"/>
      <c r="Q302" s="22" t="n"/>
      <c r="R302" s="9" t="n"/>
      <c r="S302" s="9" t="n"/>
      <c r="T302" s="24">
        <f>IF(R302="","",ROUND(R302*IFERROR(VLOOKUP(H302,Settings!$A$2:$C$10,2,FALSE),0)+IFERROR(VLOOKUP(H302,Settings!$A$2:$C$10,3,FALSE),0),2))</f>
        <v/>
      </c>
      <c r="U302" s="24">
        <f>IF(R302="","",ROUND(R302-F302-N(S302)-IF(N(S302)&gt;0,Settings!$B$14,0)-T302,2))</f>
        <v/>
      </c>
      <c r="V302" s="23">
        <f>IF(OR(P302="",Q302=""),"",Q302-P302)</f>
        <v/>
      </c>
      <c r="W302" s="23">
        <f>IF(OR(P302="",O302&lt;&gt;"Listed"),"",TODAY()-P302)</f>
        <v/>
      </c>
    </row>
    <row r="303">
      <c r="E303" s="22" t="n"/>
      <c r="F303" s="9" t="n"/>
      <c r="I303" s="9" t="n"/>
      <c r="J303" s="23">
        <f>IF(A303="","",COUNTIFS(Comps!$A$2:$A$1000,A303,Comps!$C$2:$C$1000,"Sold",Comps!$H$2:$H$1000,"&lt;&gt;Loose"))</f>
        <v/>
      </c>
      <c r="K303" s="24">
        <f>IF(A303="","",IFERROR(AVERAGEIFS(Comps!$E$2:$E$1000,Comps!$A$2:$A$1000,A303,Comps!$C$2:$C$1000,"Sold",Comps!$H$2:$H$1000,"&lt;&gt;Loose"),""))</f>
        <v/>
      </c>
      <c r="L303" s="23">
        <f>IF(OR(A303="",J303=0),"",TEXT(MINIFS(Comps!$E$2:$E$1000,Comps!$A$2:$A$1000,A303,Comps!$C$2:$C$1000,"Sold",Comps!$H$2:$H$1000,"&lt;&gt;Loose"),"0")&amp;"-"&amp;TEXT(MAXIFS(Comps!$E$2:$E$1000,Comps!$A$2:$A$1000,A303,Comps!$C$2:$C$1000,"Sold",Comps!$H$2:$H$1000,"&lt;&gt;Loose"),"0"))</f>
        <v/>
      </c>
      <c r="M303" s="24">
        <f>IF(OR(F303="",H303=""),"",ROUND((F303+N(I303)+IF(N(I303)&gt;0,Settings!$B$14,0)+IFERROR(VLOOKUP(H303,Settings!$A$2:$C$10,3,FALSE),0)+Settings!$B$13)/(1-IFERROR(VLOOKUP(H303,Settings!$A$2:$C$10,2,FALSE),0)),2))</f>
        <v/>
      </c>
      <c r="N303" s="9" t="n"/>
      <c r="P303" s="22" t="n"/>
      <c r="Q303" s="22" t="n"/>
      <c r="R303" s="9" t="n"/>
      <c r="S303" s="9" t="n"/>
      <c r="T303" s="24">
        <f>IF(R303="","",ROUND(R303*IFERROR(VLOOKUP(H303,Settings!$A$2:$C$10,2,FALSE),0)+IFERROR(VLOOKUP(H303,Settings!$A$2:$C$10,3,FALSE),0),2))</f>
        <v/>
      </c>
      <c r="U303" s="24">
        <f>IF(R303="","",ROUND(R303-F303-N(S303)-IF(N(S303)&gt;0,Settings!$B$14,0)-T303,2))</f>
        <v/>
      </c>
      <c r="V303" s="23">
        <f>IF(OR(P303="",Q303=""),"",Q303-P303)</f>
        <v/>
      </c>
      <c r="W303" s="23">
        <f>IF(OR(P303="",O303&lt;&gt;"Listed"),"",TODAY()-P303)</f>
        <v/>
      </c>
    </row>
    <row r="304">
      <c r="E304" s="22" t="n"/>
      <c r="F304" s="9" t="n"/>
      <c r="I304" s="9" t="n"/>
      <c r="J304" s="23">
        <f>IF(A304="","",COUNTIFS(Comps!$A$2:$A$1000,A304,Comps!$C$2:$C$1000,"Sold",Comps!$H$2:$H$1000,"&lt;&gt;Loose"))</f>
        <v/>
      </c>
      <c r="K304" s="24">
        <f>IF(A304="","",IFERROR(AVERAGEIFS(Comps!$E$2:$E$1000,Comps!$A$2:$A$1000,A304,Comps!$C$2:$C$1000,"Sold",Comps!$H$2:$H$1000,"&lt;&gt;Loose"),""))</f>
        <v/>
      </c>
      <c r="L304" s="23">
        <f>IF(OR(A304="",J304=0),"",TEXT(MINIFS(Comps!$E$2:$E$1000,Comps!$A$2:$A$1000,A304,Comps!$C$2:$C$1000,"Sold",Comps!$H$2:$H$1000,"&lt;&gt;Loose"),"0")&amp;"-"&amp;TEXT(MAXIFS(Comps!$E$2:$E$1000,Comps!$A$2:$A$1000,A304,Comps!$C$2:$C$1000,"Sold",Comps!$H$2:$H$1000,"&lt;&gt;Loose"),"0"))</f>
        <v/>
      </c>
      <c r="M304" s="24">
        <f>IF(OR(F304="",H304=""),"",ROUND((F304+N(I304)+IF(N(I304)&gt;0,Settings!$B$14,0)+IFERROR(VLOOKUP(H304,Settings!$A$2:$C$10,3,FALSE),0)+Settings!$B$13)/(1-IFERROR(VLOOKUP(H304,Settings!$A$2:$C$10,2,FALSE),0)),2))</f>
        <v/>
      </c>
      <c r="N304" s="9" t="n"/>
      <c r="P304" s="22" t="n"/>
      <c r="Q304" s="22" t="n"/>
      <c r="R304" s="9" t="n"/>
      <c r="S304" s="9" t="n"/>
      <c r="T304" s="24">
        <f>IF(R304="","",ROUND(R304*IFERROR(VLOOKUP(H304,Settings!$A$2:$C$10,2,FALSE),0)+IFERROR(VLOOKUP(H304,Settings!$A$2:$C$10,3,FALSE),0),2))</f>
        <v/>
      </c>
      <c r="U304" s="24">
        <f>IF(R304="","",ROUND(R304-F304-N(S304)-IF(N(S304)&gt;0,Settings!$B$14,0)-T304,2))</f>
        <v/>
      </c>
      <c r="V304" s="23">
        <f>IF(OR(P304="",Q304=""),"",Q304-P304)</f>
        <v/>
      </c>
      <c r="W304" s="23">
        <f>IF(OR(P304="",O304&lt;&gt;"Listed"),"",TODAY()-P304)</f>
        <v/>
      </c>
    </row>
    <row r="305">
      <c r="E305" s="22" t="n"/>
      <c r="F305" s="9" t="n"/>
      <c r="I305" s="9" t="n"/>
      <c r="J305" s="23">
        <f>IF(A305="","",COUNTIFS(Comps!$A$2:$A$1000,A305,Comps!$C$2:$C$1000,"Sold",Comps!$H$2:$H$1000,"&lt;&gt;Loose"))</f>
        <v/>
      </c>
      <c r="K305" s="24">
        <f>IF(A305="","",IFERROR(AVERAGEIFS(Comps!$E$2:$E$1000,Comps!$A$2:$A$1000,A305,Comps!$C$2:$C$1000,"Sold",Comps!$H$2:$H$1000,"&lt;&gt;Loose"),""))</f>
        <v/>
      </c>
      <c r="L305" s="23">
        <f>IF(OR(A305="",J305=0),"",TEXT(MINIFS(Comps!$E$2:$E$1000,Comps!$A$2:$A$1000,A305,Comps!$C$2:$C$1000,"Sold",Comps!$H$2:$H$1000,"&lt;&gt;Loose"),"0")&amp;"-"&amp;TEXT(MAXIFS(Comps!$E$2:$E$1000,Comps!$A$2:$A$1000,A305,Comps!$C$2:$C$1000,"Sold",Comps!$H$2:$H$1000,"&lt;&gt;Loose"),"0"))</f>
        <v/>
      </c>
      <c r="M305" s="24">
        <f>IF(OR(F305="",H305=""),"",ROUND((F305+N(I305)+IF(N(I305)&gt;0,Settings!$B$14,0)+IFERROR(VLOOKUP(H305,Settings!$A$2:$C$10,3,FALSE),0)+Settings!$B$13)/(1-IFERROR(VLOOKUP(H305,Settings!$A$2:$C$10,2,FALSE),0)),2))</f>
        <v/>
      </c>
      <c r="N305" s="9" t="n"/>
      <c r="P305" s="22" t="n"/>
      <c r="Q305" s="22" t="n"/>
      <c r="R305" s="9" t="n"/>
      <c r="S305" s="9" t="n"/>
      <c r="T305" s="24">
        <f>IF(R305="","",ROUND(R305*IFERROR(VLOOKUP(H305,Settings!$A$2:$C$10,2,FALSE),0)+IFERROR(VLOOKUP(H305,Settings!$A$2:$C$10,3,FALSE),0),2))</f>
        <v/>
      </c>
      <c r="U305" s="24">
        <f>IF(R305="","",ROUND(R305-F305-N(S305)-IF(N(S305)&gt;0,Settings!$B$14,0)-T305,2))</f>
        <v/>
      </c>
      <c r="V305" s="23">
        <f>IF(OR(P305="",Q305=""),"",Q305-P305)</f>
        <v/>
      </c>
      <c r="W305" s="23">
        <f>IF(OR(P305="",O305&lt;&gt;"Listed"),"",TODAY()-P305)</f>
        <v/>
      </c>
    </row>
    <row r="306">
      <c r="E306" s="22" t="n"/>
      <c r="F306" s="9" t="n"/>
      <c r="I306" s="9" t="n"/>
      <c r="J306" s="23">
        <f>IF(A306="","",COUNTIFS(Comps!$A$2:$A$1000,A306,Comps!$C$2:$C$1000,"Sold",Comps!$H$2:$H$1000,"&lt;&gt;Loose"))</f>
        <v/>
      </c>
      <c r="K306" s="24">
        <f>IF(A306="","",IFERROR(AVERAGEIFS(Comps!$E$2:$E$1000,Comps!$A$2:$A$1000,A306,Comps!$C$2:$C$1000,"Sold",Comps!$H$2:$H$1000,"&lt;&gt;Loose"),""))</f>
        <v/>
      </c>
      <c r="L306" s="23">
        <f>IF(OR(A306="",J306=0),"",TEXT(MINIFS(Comps!$E$2:$E$1000,Comps!$A$2:$A$1000,A306,Comps!$C$2:$C$1000,"Sold",Comps!$H$2:$H$1000,"&lt;&gt;Loose"),"0")&amp;"-"&amp;TEXT(MAXIFS(Comps!$E$2:$E$1000,Comps!$A$2:$A$1000,A306,Comps!$C$2:$C$1000,"Sold",Comps!$H$2:$H$1000,"&lt;&gt;Loose"),"0"))</f>
        <v/>
      </c>
      <c r="M306" s="24">
        <f>IF(OR(F306="",H306=""),"",ROUND((F306+N(I306)+IF(N(I306)&gt;0,Settings!$B$14,0)+IFERROR(VLOOKUP(H306,Settings!$A$2:$C$10,3,FALSE),0)+Settings!$B$13)/(1-IFERROR(VLOOKUP(H306,Settings!$A$2:$C$10,2,FALSE),0)),2))</f>
        <v/>
      </c>
      <c r="N306" s="9" t="n"/>
      <c r="P306" s="22" t="n"/>
      <c r="Q306" s="22" t="n"/>
      <c r="R306" s="9" t="n"/>
      <c r="S306" s="9" t="n"/>
      <c r="T306" s="24">
        <f>IF(R306="","",ROUND(R306*IFERROR(VLOOKUP(H306,Settings!$A$2:$C$10,2,FALSE),0)+IFERROR(VLOOKUP(H306,Settings!$A$2:$C$10,3,FALSE),0),2))</f>
        <v/>
      </c>
      <c r="U306" s="24">
        <f>IF(R306="","",ROUND(R306-F306-N(S306)-IF(N(S306)&gt;0,Settings!$B$14,0)-T306,2))</f>
        <v/>
      </c>
      <c r="V306" s="23">
        <f>IF(OR(P306="",Q306=""),"",Q306-P306)</f>
        <v/>
      </c>
      <c r="W306" s="23">
        <f>IF(OR(P306="",O306&lt;&gt;"Listed"),"",TODAY()-P306)</f>
        <v/>
      </c>
    </row>
    <row r="307">
      <c r="E307" s="22" t="n"/>
      <c r="F307" s="9" t="n"/>
      <c r="I307" s="9" t="n"/>
      <c r="J307" s="23">
        <f>IF(A307="","",COUNTIFS(Comps!$A$2:$A$1000,A307,Comps!$C$2:$C$1000,"Sold",Comps!$H$2:$H$1000,"&lt;&gt;Loose"))</f>
        <v/>
      </c>
      <c r="K307" s="24">
        <f>IF(A307="","",IFERROR(AVERAGEIFS(Comps!$E$2:$E$1000,Comps!$A$2:$A$1000,A307,Comps!$C$2:$C$1000,"Sold",Comps!$H$2:$H$1000,"&lt;&gt;Loose"),""))</f>
        <v/>
      </c>
      <c r="L307" s="23">
        <f>IF(OR(A307="",J307=0),"",TEXT(MINIFS(Comps!$E$2:$E$1000,Comps!$A$2:$A$1000,A307,Comps!$C$2:$C$1000,"Sold",Comps!$H$2:$H$1000,"&lt;&gt;Loose"),"0")&amp;"-"&amp;TEXT(MAXIFS(Comps!$E$2:$E$1000,Comps!$A$2:$A$1000,A307,Comps!$C$2:$C$1000,"Sold",Comps!$H$2:$H$1000,"&lt;&gt;Loose"),"0"))</f>
        <v/>
      </c>
      <c r="M307" s="24">
        <f>IF(OR(F307="",H307=""),"",ROUND((F307+N(I307)+IF(N(I307)&gt;0,Settings!$B$14,0)+IFERROR(VLOOKUP(H307,Settings!$A$2:$C$10,3,FALSE),0)+Settings!$B$13)/(1-IFERROR(VLOOKUP(H307,Settings!$A$2:$C$10,2,FALSE),0)),2))</f>
        <v/>
      </c>
      <c r="N307" s="9" t="n"/>
      <c r="P307" s="22" t="n"/>
      <c r="Q307" s="22" t="n"/>
      <c r="R307" s="9" t="n"/>
      <c r="S307" s="9" t="n"/>
      <c r="T307" s="24">
        <f>IF(R307="","",ROUND(R307*IFERROR(VLOOKUP(H307,Settings!$A$2:$C$10,2,FALSE),0)+IFERROR(VLOOKUP(H307,Settings!$A$2:$C$10,3,FALSE),0),2))</f>
        <v/>
      </c>
      <c r="U307" s="24">
        <f>IF(R307="","",ROUND(R307-F307-N(S307)-IF(N(S307)&gt;0,Settings!$B$14,0)-T307,2))</f>
        <v/>
      </c>
      <c r="V307" s="23">
        <f>IF(OR(P307="",Q307=""),"",Q307-P307)</f>
        <v/>
      </c>
      <c r="W307" s="23">
        <f>IF(OR(P307="",O307&lt;&gt;"Listed"),"",TODAY()-P307)</f>
        <v/>
      </c>
    </row>
    <row r="308">
      <c r="E308" s="22" t="n"/>
      <c r="F308" s="9" t="n"/>
      <c r="I308" s="9" t="n"/>
      <c r="J308" s="23">
        <f>IF(A308="","",COUNTIFS(Comps!$A$2:$A$1000,A308,Comps!$C$2:$C$1000,"Sold",Comps!$H$2:$H$1000,"&lt;&gt;Loose"))</f>
        <v/>
      </c>
      <c r="K308" s="24">
        <f>IF(A308="","",IFERROR(AVERAGEIFS(Comps!$E$2:$E$1000,Comps!$A$2:$A$1000,A308,Comps!$C$2:$C$1000,"Sold",Comps!$H$2:$H$1000,"&lt;&gt;Loose"),""))</f>
        <v/>
      </c>
      <c r="L308" s="23">
        <f>IF(OR(A308="",J308=0),"",TEXT(MINIFS(Comps!$E$2:$E$1000,Comps!$A$2:$A$1000,A308,Comps!$C$2:$C$1000,"Sold",Comps!$H$2:$H$1000,"&lt;&gt;Loose"),"0")&amp;"-"&amp;TEXT(MAXIFS(Comps!$E$2:$E$1000,Comps!$A$2:$A$1000,A308,Comps!$C$2:$C$1000,"Sold",Comps!$H$2:$H$1000,"&lt;&gt;Loose"),"0"))</f>
        <v/>
      </c>
      <c r="M308" s="24">
        <f>IF(OR(F308="",H308=""),"",ROUND((F308+N(I308)+IF(N(I308)&gt;0,Settings!$B$14,0)+IFERROR(VLOOKUP(H308,Settings!$A$2:$C$10,3,FALSE),0)+Settings!$B$13)/(1-IFERROR(VLOOKUP(H308,Settings!$A$2:$C$10,2,FALSE),0)),2))</f>
        <v/>
      </c>
      <c r="N308" s="9" t="n"/>
      <c r="P308" s="22" t="n"/>
      <c r="Q308" s="22" t="n"/>
      <c r="R308" s="9" t="n"/>
      <c r="S308" s="9" t="n"/>
      <c r="T308" s="24">
        <f>IF(R308="","",ROUND(R308*IFERROR(VLOOKUP(H308,Settings!$A$2:$C$10,2,FALSE),0)+IFERROR(VLOOKUP(H308,Settings!$A$2:$C$10,3,FALSE),0),2))</f>
        <v/>
      </c>
      <c r="U308" s="24">
        <f>IF(R308="","",ROUND(R308-F308-N(S308)-IF(N(S308)&gt;0,Settings!$B$14,0)-T308,2))</f>
        <v/>
      </c>
      <c r="V308" s="23">
        <f>IF(OR(P308="",Q308=""),"",Q308-P308)</f>
        <v/>
      </c>
      <c r="W308" s="23">
        <f>IF(OR(P308="",O308&lt;&gt;"Listed"),"",TODAY()-P308)</f>
        <v/>
      </c>
    </row>
    <row r="309">
      <c r="E309" s="22" t="n"/>
      <c r="F309" s="9" t="n"/>
      <c r="I309" s="9" t="n"/>
      <c r="J309" s="23">
        <f>IF(A309="","",COUNTIFS(Comps!$A$2:$A$1000,A309,Comps!$C$2:$C$1000,"Sold",Comps!$H$2:$H$1000,"&lt;&gt;Loose"))</f>
        <v/>
      </c>
      <c r="K309" s="24">
        <f>IF(A309="","",IFERROR(AVERAGEIFS(Comps!$E$2:$E$1000,Comps!$A$2:$A$1000,A309,Comps!$C$2:$C$1000,"Sold",Comps!$H$2:$H$1000,"&lt;&gt;Loose"),""))</f>
        <v/>
      </c>
      <c r="L309" s="23">
        <f>IF(OR(A309="",J309=0),"",TEXT(MINIFS(Comps!$E$2:$E$1000,Comps!$A$2:$A$1000,A309,Comps!$C$2:$C$1000,"Sold",Comps!$H$2:$H$1000,"&lt;&gt;Loose"),"0")&amp;"-"&amp;TEXT(MAXIFS(Comps!$E$2:$E$1000,Comps!$A$2:$A$1000,A309,Comps!$C$2:$C$1000,"Sold",Comps!$H$2:$H$1000,"&lt;&gt;Loose"),"0"))</f>
        <v/>
      </c>
      <c r="M309" s="24">
        <f>IF(OR(F309="",H309=""),"",ROUND((F309+N(I309)+IF(N(I309)&gt;0,Settings!$B$14,0)+IFERROR(VLOOKUP(H309,Settings!$A$2:$C$10,3,FALSE),0)+Settings!$B$13)/(1-IFERROR(VLOOKUP(H309,Settings!$A$2:$C$10,2,FALSE),0)),2))</f>
        <v/>
      </c>
      <c r="N309" s="9" t="n"/>
      <c r="P309" s="22" t="n"/>
      <c r="Q309" s="22" t="n"/>
      <c r="R309" s="9" t="n"/>
      <c r="S309" s="9" t="n"/>
      <c r="T309" s="24">
        <f>IF(R309="","",ROUND(R309*IFERROR(VLOOKUP(H309,Settings!$A$2:$C$10,2,FALSE),0)+IFERROR(VLOOKUP(H309,Settings!$A$2:$C$10,3,FALSE),0),2))</f>
        <v/>
      </c>
      <c r="U309" s="24">
        <f>IF(R309="","",ROUND(R309-F309-N(S309)-IF(N(S309)&gt;0,Settings!$B$14,0)-T309,2))</f>
        <v/>
      </c>
      <c r="V309" s="23">
        <f>IF(OR(P309="",Q309=""),"",Q309-P309)</f>
        <v/>
      </c>
      <c r="W309" s="23">
        <f>IF(OR(P309="",O309&lt;&gt;"Listed"),"",TODAY()-P309)</f>
        <v/>
      </c>
    </row>
    <row r="310">
      <c r="E310" s="22" t="n"/>
      <c r="F310" s="9" t="n"/>
      <c r="I310" s="9" t="n"/>
      <c r="J310" s="23">
        <f>IF(A310="","",COUNTIFS(Comps!$A$2:$A$1000,A310,Comps!$C$2:$C$1000,"Sold",Comps!$H$2:$H$1000,"&lt;&gt;Loose"))</f>
        <v/>
      </c>
      <c r="K310" s="24">
        <f>IF(A310="","",IFERROR(AVERAGEIFS(Comps!$E$2:$E$1000,Comps!$A$2:$A$1000,A310,Comps!$C$2:$C$1000,"Sold",Comps!$H$2:$H$1000,"&lt;&gt;Loose"),""))</f>
        <v/>
      </c>
      <c r="L310" s="23">
        <f>IF(OR(A310="",J310=0),"",TEXT(MINIFS(Comps!$E$2:$E$1000,Comps!$A$2:$A$1000,A310,Comps!$C$2:$C$1000,"Sold",Comps!$H$2:$H$1000,"&lt;&gt;Loose"),"0")&amp;"-"&amp;TEXT(MAXIFS(Comps!$E$2:$E$1000,Comps!$A$2:$A$1000,A310,Comps!$C$2:$C$1000,"Sold",Comps!$H$2:$H$1000,"&lt;&gt;Loose"),"0"))</f>
        <v/>
      </c>
      <c r="M310" s="24">
        <f>IF(OR(F310="",H310=""),"",ROUND((F310+N(I310)+IF(N(I310)&gt;0,Settings!$B$14,0)+IFERROR(VLOOKUP(H310,Settings!$A$2:$C$10,3,FALSE),0)+Settings!$B$13)/(1-IFERROR(VLOOKUP(H310,Settings!$A$2:$C$10,2,FALSE),0)),2))</f>
        <v/>
      </c>
      <c r="N310" s="9" t="n"/>
      <c r="P310" s="22" t="n"/>
      <c r="Q310" s="22" t="n"/>
      <c r="R310" s="9" t="n"/>
      <c r="S310" s="9" t="n"/>
      <c r="T310" s="24">
        <f>IF(R310="","",ROUND(R310*IFERROR(VLOOKUP(H310,Settings!$A$2:$C$10,2,FALSE),0)+IFERROR(VLOOKUP(H310,Settings!$A$2:$C$10,3,FALSE),0),2))</f>
        <v/>
      </c>
      <c r="U310" s="24">
        <f>IF(R310="","",ROUND(R310-F310-N(S310)-IF(N(S310)&gt;0,Settings!$B$14,0)-T310,2))</f>
        <v/>
      </c>
      <c r="V310" s="23">
        <f>IF(OR(P310="",Q310=""),"",Q310-P310)</f>
        <v/>
      </c>
      <c r="W310" s="23">
        <f>IF(OR(P310="",O310&lt;&gt;"Listed"),"",TODAY()-P310)</f>
        <v/>
      </c>
    </row>
    <row r="311">
      <c r="E311" s="22" t="n"/>
      <c r="F311" s="9" t="n"/>
      <c r="I311" s="9" t="n"/>
      <c r="J311" s="23">
        <f>IF(A311="","",COUNTIFS(Comps!$A$2:$A$1000,A311,Comps!$C$2:$C$1000,"Sold",Comps!$H$2:$H$1000,"&lt;&gt;Loose"))</f>
        <v/>
      </c>
      <c r="K311" s="24">
        <f>IF(A311="","",IFERROR(AVERAGEIFS(Comps!$E$2:$E$1000,Comps!$A$2:$A$1000,A311,Comps!$C$2:$C$1000,"Sold",Comps!$H$2:$H$1000,"&lt;&gt;Loose"),""))</f>
        <v/>
      </c>
      <c r="L311" s="23">
        <f>IF(OR(A311="",J311=0),"",TEXT(MINIFS(Comps!$E$2:$E$1000,Comps!$A$2:$A$1000,A311,Comps!$C$2:$C$1000,"Sold",Comps!$H$2:$H$1000,"&lt;&gt;Loose"),"0")&amp;"-"&amp;TEXT(MAXIFS(Comps!$E$2:$E$1000,Comps!$A$2:$A$1000,A311,Comps!$C$2:$C$1000,"Sold",Comps!$H$2:$H$1000,"&lt;&gt;Loose"),"0"))</f>
        <v/>
      </c>
      <c r="M311" s="24">
        <f>IF(OR(F311="",H311=""),"",ROUND((F311+N(I311)+IF(N(I311)&gt;0,Settings!$B$14,0)+IFERROR(VLOOKUP(H311,Settings!$A$2:$C$10,3,FALSE),0)+Settings!$B$13)/(1-IFERROR(VLOOKUP(H311,Settings!$A$2:$C$10,2,FALSE),0)),2))</f>
        <v/>
      </c>
      <c r="N311" s="9" t="n"/>
      <c r="P311" s="22" t="n"/>
      <c r="Q311" s="22" t="n"/>
      <c r="R311" s="9" t="n"/>
      <c r="S311" s="9" t="n"/>
      <c r="T311" s="24">
        <f>IF(R311="","",ROUND(R311*IFERROR(VLOOKUP(H311,Settings!$A$2:$C$10,2,FALSE),0)+IFERROR(VLOOKUP(H311,Settings!$A$2:$C$10,3,FALSE),0),2))</f>
        <v/>
      </c>
      <c r="U311" s="24">
        <f>IF(R311="","",ROUND(R311-F311-N(S311)-IF(N(S311)&gt;0,Settings!$B$14,0)-T311,2))</f>
        <v/>
      </c>
      <c r="V311" s="23">
        <f>IF(OR(P311="",Q311=""),"",Q311-P311)</f>
        <v/>
      </c>
      <c r="W311" s="23">
        <f>IF(OR(P311="",O311&lt;&gt;"Listed"),"",TODAY()-P311)</f>
        <v/>
      </c>
    </row>
    <row r="312">
      <c r="E312" s="22" t="n"/>
      <c r="F312" s="9" t="n"/>
      <c r="I312" s="9" t="n"/>
      <c r="J312" s="23">
        <f>IF(A312="","",COUNTIFS(Comps!$A$2:$A$1000,A312,Comps!$C$2:$C$1000,"Sold",Comps!$H$2:$H$1000,"&lt;&gt;Loose"))</f>
        <v/>
      </c>
      <c r="K312" s="24">
        <f>IF(A312="","",IFERROR(AVERAGEIFS(Comps!$E$2:$E$1000,Comps!$A$2:$A$1000,A312,Comps!$C$2:$C$1000,"Sold",Comps!$H$2:$H$1000,"&lt;&gt;Loose"),""))</f>
        <v/>
      </c>
      <c r="L312" s="23">
        <f>IF(OR(A312="",J312=0),"",TEXT(MINIFS(Comps!$E$2:$E$1000,Comps!$A$2:$A$1000,A312,Comps!$C$2:$C$1000,"Sold",Comps!$H$2:$H$1000,"&lt;&gt;Loose"),"0")&amp;"-"&amp;TEXT(MAXIFS(Comps!$E$2:$E$1000,Comps!$A$2:$A$1000,A312,Comps!$C$2:$C$1000,"Sold",Comps!$H$2:$H$1000,"&lt;&gt;Loose"),"0"))</f>
        <v/>
      </c>
      <c r="M312" s="24">
        <f>IF(OR(F312="",H312=""),"",ROUND((F312+N(I312)+IF(N(I312)&gt;0,Settings!$B$14,0)+IFERROR(VLOOKUP(H312,Settings!$A$2:$C$10,3,FALSE),0)+Settings!$B$13)/(1-IFERROR(VLOOKUP(H312,Settings!$A$2:$C$10,2,FALSE),0)),2))</f>
        <v/>
      </c>
      <c r="N312" s="9" t="n"/>
      <c r="P312" s="22" t="n"/>
      <c r="Q312" s="22" t="n"/>
      <c r="R312" s="9" t="n"/>
      <c r="S312" s="9" t="n"/>
      <c r="T312" s="24">
        <f>IF(R312="","",ROUND(R312*IFERROR(VLOOKUP(H312,Settings!$A$2:$C$10,2,FALSE),0)+IFERROR(VLOOKUP(H312,Settings!$A$2:$C$10,3,FALSE),0),2))</f>
        <v/>
      </c>
      <c r="U312" s="24">
        <f>IF(R312="","",ROUND(R312-F312-N(S312)-IF(N(S312)&gt;0,Settings!$B$14,0)-T312,2))</f>
        <v/>
      </c>
      <c r="V312" s="23">
        <f>IF(OR(P312="",Q312=""),"",Q312-P312)</f>
        <v/>
      </c>
      <c r="W312" s="23">
        <f>IF(OR(P312="",O312&lt;&gt;"Listed"),"",TODAY()-P312)</f>
        <v/>
      </c>
    </row>
    <row r="313">
      <c r="E313" s="22" t="n"/>
      <c r="F313" s="9" t="n"/>
      <c r="I313" s="9" t="n"/>
      <c r="J313" s="23">
        <f>IF(A313="","",COUNTIFS(Comps!$A$2:$A$1000,A313,Comps!$C$2:$C$1000,"Sold",Comps!$H$2:$H$1000,"&lt;&gt;Loose"))</f>
        <v/>
      </c>
      <c r="K313" s="24">
        <f>IF(A313="","",IFERROR(AVERAGEIFS(Comps!$E$2:$E$1000,Comps!$A$2:$A$1000,A313,Comps!$C$2:$C$1000,"Sold",Comps!$H$2:$H$1000,"&lt;&gt;Loose"),""))</f>
        <v/>
      </c>
      <c r="L313" s="23">
        <f>IF(OR(A313="",J313=0),"",TEXT(MINIFS(Comps!$E$2:$E$1000,Comps!$A$2:$A$1000,A313,Comps!$C$2:$C$1000,"Sold",Comps!$H$2:$H$1000,"&lt;&gt;Loose"),"0")&amp;"-"&amp;TEXT(MAXIFS(Comps!$E$2:$E$1000,Comps!$A$2:$A$1000,A313,Comps!$C$2:$C$1000,"Sold",Comps!$H$2:$H$1000,"&lt;&gt;Loose"),"0"))</f>
        <v/>
      </c>
      <c r="M313" s="24">
        <f>IF(OR(F313="",H313=""),"",ROUND((F313+N(I313)+IF(N(I313)&gt;0,Settings!$B$14,0)+IFERROR(VLOOKUP(H313,Settings!$A$2:$C$10,3,FALSE),0)+Settings!$B$13)/(1-IFERROR(VLOOKUP(H313,Settings!$A$2:$C$10,2,FALSE),0)),2))</f>
        <v/>
      </c>
      <c r="N313" s="9" t="n"/>
      <c r="P313" s="22" t="n"/>
      <c r="Q313" s="22" t="n"/>
      <c r="R313" s="9" t="n"/>
      <c r="S313" s="9" t="n"/>
      <c r="T313" s="24">
        <f>IF(R313="","",ROUND(R313*IFERROR(VLOOKUP(H313,Settings!$A$2:$C$10,2,FALSE),0)+IFERROR(VLOOKUP(H313,Settings!$A$2:$C$10,3,FALSE),0),2))</f>
        <v/>
      </c>
      <c r="U313" s="24">
        <f>IF(R313="","",ROUND(R313-F313-N(S313)-IF(N(S313)&gt;0,Settings!$B$14,0)-T313,2))</f>
        <v/>
      </c>
      <c r="V313" s="23">
        <f>IF(OR(P313="",Q313=""),"",Q313-P313)</f>
        <v/>
      </c>
      <c r="W313" s="23">
        <f>IF(OR(P313="",O313&lt;&gt;"Listed"),"",TODAY()-P313)</f>
        <v/>
      </c>
    </row>
    <row r="314">
      <c r="E314" s="22" t="n"/>
      <c r="F314" s="9" t="n"/>
      <c r="I314" s="9" t="n"/>
      <c r="J314" s="23">
        <f>IF(A314="","",COUNTIFS(Comps!$A$2:$A$1000,A314,Comps!$C$2:$C$1000,"Sold",Comps!$H$2:$H$1000,"&lt;&gt;Loose"))</f>
        <v/>
      </c>
      <c r="K314" s="24">
        <f>IF(A314="","",IFERROR(AVERAGEIFS(Comps!$E$2:$E$1000,Comps!$A$2:$A$1000,A314,Comps!$C$2:$C$1000,"Sold",Comps!$H$2:$H$1000,"&lt;&gt;Loose"),""))</f>
        <v/>
      </c>
      <c r="L314" s="23">
        <f>IF(OR(A314="",J314=0),"",TEXT(MINIFS(Comps!$E$2:$E$1000,Comps!$A$2:$A$1000,A314,Comps!$C$2:$C$1000,"Sold",Comps!$H$2:$H$1000,"&lt;&gt;Loose"),"0")&amp;"-"&amp;TEXT(MAXIFS(Comps!$E$2:$E$1000,Comps!$A$2:$A$1000,A314,Comps!$C$2:$C$1000,"Sold",Comps!$H$2:$H$1000,"&lt;&gt;Loose"),"0"))</f>
        <v/>
      </c>
      <c r="M314" s="24">
        <f>IF(OR(F314="",H314=""),"",ROUND((F314+N(I314)+IF(N(I314)&gt;0,Settings!$B$14,0)+IFERROR(VLOOKUP(H314,Settings!$A$2:$C$10,3,FALSE),0)+Settings!$B$13)/(1-IFERROR(VLOOKUP(H314,Settings!$A$2:$C$10,2,FALSE),0)),2))</f>
        <v/>
      </c>
      <c r="N314" s="9" t="n"/>
      <c r="P314" s="22" t="n"/>
      <c r="Q314" s="22" t="n"/>
      <c r="R314" s="9" t="n"/>
      <c r="S314" s="9" t="n"/>
      <c r="T314" s="24">
        <f>IF(R314="","",ROUND(R314*IFERROR(VLOOKUP(H314,Settings!$A$2:$C$10,2,FALSE),0)+IFERROR(VLOOKUP(H314,Settings!$A$2:$C$10,3,FALSE),0),2))</f>
        <v/>
      </c>
      <c r="U314" s="24">
        <f>IF(R314="","",ROUND(R314-F314-N(S314)-IF(N(S314)&gt;0,Settings!$B$14,0)-T314,2))</f>
        <v/>
      </c>
      <c r="V314" s="23">
        <f>IF(OR(P314="",Q314=""),"",Q314-P314)</f>
        <v/>
      </c>
      <c r="W314" s="23">
        <f>IF(OR(P314="",O314&lt;&gt;"Listed"),"",TODAY()-P314)</f>
        <v/>
      </c>
    </row>
    <row r="315">
      <c r="E315" s="22" t="n"/>
      <c r="F315" s="9" t="n"/>
      <c r="I315" s="9" t="n"/>
      <c r="J315" s="23">
        <f>IF(A315="","",COUNTIFS(Comps!$A$2:$A$1000,A315,Comps!$C$2:$C$1000,"Sold",Comps!$H$2:$H$1000,"&lt;&gt;Loose"))</f>
        <v/>
      </c>
      <c r="K315" s="24">
        <f>IF(A315="","",IFERROR(AVERAGEIFS(Comps!$E$2:$E$1000,Comps!$A$2:$A$1000,A315,Comps!$C$2:$C$1000,"Sold",Comps!$H$2:$H$1000,"&lt;&gt;Loose"),""))</f>
        <v/>
      </c>
      <c r="L315" s="23">
        <f>IF(OR(A315="",J315=0),"",TEXT(MINIFS(Comps!$E$2:$E$1000,Comps!$A$2:$A$1000,A315,Comps!$C$2:$C$1000,"Sold",Comps!$H$2:$H$1000,"&lt;&gt;Loose"),"0")&amp;"-"&amp;TEXT(MAXIFS(Comps!$E$2:$E$1000,Comps!$A$2:$A$1000,A315,Comps!$C$2:$C$1000,"Sold",Comps!$H$2:$H$1000,"&lt;&gt;Loose"),"0"))</f>
        <v/>
      </c>
      <c r="M315" s="24">
        <f>IF(OR(F315="",H315=""),"",ROUND((F315+N(I315)+IF(N(I315)&gt;0,Settings!$B$14,0)+IFERROR(VLOOKUP(H315,Settings!$A$2:$C$10,3,FALSE),0)+Settings!$B$13)/(1-IFERROR(VLOOKUP(H315,Settings!$A$2:$C$10,2,FALSE),0)),2))</f>
        <v/>
      </c>
      <c r="N315" s="9" t="n"/>
      <c r="P315" s="22" t="n"/>
      <c r="Q315" s="22" t="n"/>
      <c r="R315" s="9" t="n"/>
      <c r="S315" s="9" t="n"/>
      <c r="T315" s="24">
        <f>IF(R315="","",ROUND(R315*IFERROR(VLOOKUP(H315,Settings!$A$2:$C$10,2,FALSE),0)+IFERROR(VLOOKUP(H315,Settings!$A$2:$C$10,3,FALSE),0),2))</f>
        <v/>
      </c>
      <c r="U315" s="24">
        <f>IF(R315="","",ROUND(R315-F315-N(S315)-IF(N(S315)&gt;0,Settings!$B$14,0)-T315,2))</f>
        <v/>
      </c>
      <c r="V315" s="23">
        <f>IF(OR(P315="",Q315=""),"",Q315-P315)</f>
        <v/>
      </c>
      <c r="W315" s="23">
        <f>IF(OR(P315="",O315&lt;&gt;"Listed"),"",TODAY()-P315)</f>
        <v/>
      </c>
    </row>
    <row r="316">
      <c r="E316" s="22" t="n"/>
      <c r="F316" s="9" t="n"/>
      <c r="I316" s="9" t="n"/>
      <c r="J316" s="23">
        <f>IF(A316="","",COUNTIFS(Comps!$A$2:$A$1000,A316,Comps!$C$2:$C$1000,"Sold",Comps!$H$2:$H$1000,"&lt;&gt;Loose"))</f>
        <v/>
      </c>
      <c r="K316" s="24">
        <f>IF(A316="","",IFERROR(AVERAGEIFS(Comps!$E$2:$E$1000,Comps!$A$2:$A$1000,A316,Comps!$C$2:$C$1000,"Sold",Comps!$H$2:$H$1000,"&lt;&gt;Loose"),""))</f>
        <v/>
      </c>
      <c r="L316" s="23">
        <f>IF(OR(A316="",J316=0),"",TEXT(MINIFS(Comps!$E$2:$E$1000,Comps!$A$2:$A$1000,A316,Comps!$C$2:$C$1000,"Sold",Comps!$H$2:$H$1000,"&lt;&gt;Loose"),"0")&amp;"-"&amp;TEXT(MAXIFS(Comps!$E$2:$E$1000,Comps!$A$2:$A$1000,A316,Comps!$C$2:$C$1000,"Sold",Comps!$H$2:$H$1000,"&lt;&gt;Loose"),"0"))</f>
        <v/>
      </c>
      <c r="M316" s="24">
        <f>IF(OR(F316="",H316=""),"",ROUND((F316+N(I316)+IF(N(I316)&gt;0,Settings!$B$14,0)+IFERROR(VLOOKUP(H316,Settings!$A$2:$C$10,3,FALSE),0)+Settings!$B$13)/(1-IFERROR(VLOOKUP(H316,Settings!$A$2:$C$10,2,FALSE),0)),2))</f>
        <v/>
      </c>
      <c r="N316" s="9" t="n"/>
      <c r="P316" s="22" t="n"/>
      <c r="Q316" s="22" t="n"/>
      <c r="R316" s="9" t="n"/>
      <c r="S316" s="9" t="n"/>
      <c r="T316" s="24">
        <f>IF(R316="","",ROUND(R316*IFERROR(VLOOKUP(H316,Settings!$A$2:$C$10,2,FALSE),0)+IFERROR(VLOOKUP(H316,Settings!$A$2:$C$10,3,FALSE),0),2))</f>
        <v/>
      </c>
      <c r="U316" s="24">
        <f>IF(R316="","",ROUND(R316-F316-N(S316)-IF(N(S316)&gt;0,Settings!$B$14,0)-T316,2))</f>
        <v/>
      </c>
      <c r="V316" s="23">
        <f>IF(OR(P316="",Q316=""),"",Q316-P316)</f>
        <v/>
      </c>
      <c r="W316" s="23">
        <f>IF(OR(P316="",O316&lt;&gt;"Listed"),"",TODAY()-P316)</f>
        <v/>
      </c>
    </row>
    <row r="317">
      <c r="E317" s="22" t="n"/>
      <c r="F317" s="9" t="n"/>
      <c r="I317" s="9" t="n"/>
      <c r="J317" s="23">
        <f>IF(A317="","",COUNTIFS(Comps!$A$2:$A$1000,A317,Comps!$C$2:$C$1000,"Sold",Comps!$H$2:$H$1000,"&lt;&gt;Loose"))</f>
        <v/>
      </c>
      <c r="K317" s="24">
        <f>IF(A317="","",IFERROR(AVERAGEIFS(Comps!$E$2:$E$1000,Comps!$A$2:$A$1000,A317,Comps!$C$2:$C$1000,"Sold",Comps!$H$2:$H$1000,"&lt;&gt;Loose"),""))</f>
        <v/>
      </c>
      <c r="L317" s="23">
        <f>IF(OR(A317="",J317=0),"",TEXT(MINIFS(Comps!$E$2:$E$1000,Comps!$A$2:$A$1000,A317,Comps!$C$2:$C$1000,"Sold",Comps!$H$2:$H$1000,"&lt;&gt;Loose"),"0")&amp;"-"&amp;TEXT(MAXIFS(Comps!$E$2:$E$1000,Comps!$A$2:$A$1000,A317,Comps!$C$2:$C$1000,"Sold",Comps!$H$2:$H$1000,"&lt;&gt;Loose"),"0"))</f>
        <v/>
      </c>
      <c r="M317" s="24">
        <f>IF(OR(F317="",H317=""),"",ROUND((F317+N(I317)+IF(N(I317)&gt;0,Settings!$B$14,0)+IFERROR(VLOOKUP(H317,Settings!$A$2:$C$10,3,FALSE),0)+Settings!$B$13)/(1-IFERROR(VLOOKUP(H317,Settings!$A$2:$C$10,2,FALSE),0)),2))</f>
        <v/>
      </c>
      <c r="N317" s="9" t="n"/>
      <c r="P317" s="22" t="n"/>
      <c r="Q317" s="22" t="n"/>
      <c r="R317" s="9" t="n"/>
      <c r="S317" s="9" t="n"/>
      <c r="T317" s="24">
        <f>IF(R317="","",ROUND(R317*IFERROR(VLOOKUP(H317,Settings!$A$2:$C$10,2,FALSE),0)+IFERROR(VLOOKUP(H317,Settings!$A$2:$C$10,3,FALSE),0),2))</f>
        <v/>
      </c>
      <c r="U317" s="24">
        <f>IF(R317="","",ROUND(R317-F317-N(S317)-IF(N(S317)&gt;0,Settings!$B$14,0)-T317,2))</f>
        <v/>
      </c>
      <c r="V317" s="23">
        <f>IF(OR(P317="",Q317=""),"",Q317-P317)</f>
        <v/>
      </c>
      <c r="W317" s="23">
        <f>IF(OR(P317="",O317&lt;&gt;"Listed"),"",TODAY()-P317)</f>
        <v/>
      </c>
    </row>
    <row r="318">
      <c r="E318" s="22" t="n"/>
      <c r="F318" s="9" t="n"/>
      <c r="I318" s="9" t="n"/>
      <c r="J318" s="23">
        <f>IF(A318="","",COUNTIFS(Comps!$A$2:$A$1000,A318,Comps!$C$2:$C$1000,"Sold",Comps!$H$2:$H$1000,"&lt;&gt;Loose"))</f>
        <v/>
      </c>
      <c r="K318" s="24">
        <f>IF(A318="","",IFERROR(AVERAGEIFS(Comps!$E$2:$E$1000,Comps!$A$2:$A$1000,A318,Comps!$C$2:$C$1000,"Sold",Comps!$H$2:$H$1000,"&lt;&gt;Loose"),""))</f>
        <v/>
      </c>
      <c r="L318" s="23">
        <f>IF(OR(A318="",J318=0),"",TEXT(MINIFS(Comps!$E$2:$E$1000,Comps!$A$2:$A$1000,A318,Comps!$C$2:$C$1000,"Sold",Comps!$H$2:$H$1000,"&lt;&gt;Loose"),"0")&amp;"-"&amp;TEXT(MAXIFS(Comps!$E$2:$E$1000,Comps!$A$2:$A$1000,A318,Comps!$C$2:$C$1000,"Sold",Comps!$H$2:$H$1000,"&lt;&gt;Loose"),"0"))</f>
        <v/>
      </c>
      <c r="M318" s="24">
        <f>IF(OR(F318="",H318=""),"",ROUND((F318+N(I318)+IF(N(I318)&gt;0,Settings!$B$14,0)+IFERROR(VLOOKUP(H318,Settings!$A$2:$C$10,3,FALSE),0)+Settings!$B$13)/(1-IFERROR(VLOOKUP(H318,Settings!$A$2:$C$10,2,FALSE),0)),2))</f>
        <v/>
      </c>
      <c r="N318" s="9" t="n"/>
      <c r="P318" s="22" t="n"/>
      <c r="Q318" s="22" t="n"/>
      <c r="R318" s="9" t="n"/>
      <c r="S318" s="9" t="n"/>
      <c r="T318" s="24">
        <f>IF(R318="","",ROUND(R318*IFERROR(VLOOKUP(H318,Settings!$A$2:$C$10,2,FALSE),0)+IFERROR(VLOOKUP(H318,Settings!$A$2:$C$10,3,FALSE),0),2))</f>
        <v/>
      </c>
      <c r="U318" s="24">
        <f>IF(R318="","",ROUND(R318-F318-N(S318)-IF(N(S318)&gt;0,Settings!$B$14,0)-T318,2))</f>
        <v/>
      </c>
      <c r="V318" s="23">
        <f>IF(OR(P318="",Q318=""),"",Q318-P318)</f>
        <v/>
      </c>
      <c r="W318" s="23">
        <f>IF(OR(P318="",O318&lt;&gt;"Listed"),"",TODAY()-P318)</f>
        <v/>
      </c>
    </row>
    <row r="319">
      <c r="E319" s="22" t="n"/>
      <c r="F319" s="9" t="n"/>
      <c r="I319" s="9" t="n"/>
      <c r="J319" s="23">
        <f>IF(A319="","",COUNTIFS(Comps!$A$2:$A$1000,A319,Comps!$C$2:$C$1000,"Sold",Comps!$H$2:$H$1000,"&lt;&gt;Loose"))</f>
        <v/>
      </c>
      <c r="K319" s="24">
        <f>IF(A319="","",IFERROR(AVERAGEIFS(Comps!$E$2:$E$1000,Comps!$A$2:$A$1000,A319,Comps!$C$2:$C$1000,"Sold",Comps!$H$2:$H$1000,"&lt;&gt;Loose"),""))</f>
        <v/>
      </c>
      <c r="L319" s="23">
        <f>IF(OR(A319="",J319=0),"",TEXT(MINIFS(Comps!$E$2:$E$1000,Comps!$A$2:$A$1000,A319,Comps!$C$2:$C$1000,"Sold",Comps!$H$2:$H$1000,"&lt;&gt;Loose"),"0")&amp;"-"&amp;TEXT(MAXIFS(Comps!$E$2:$E$1000,Comps!$A$2:$A$1000,A319,Comps!$C$2:$C$1000,"Sold",Comps!$H$2:$H$1000,"&lt;&gt;Loose"),"0"))</f>
        <v/>
      </c>
      <c r="M319" s="24">
        <f>IF(OR(F319="",H319=""),"",ROUND((F319+N(I319)+IF(N(I319)&gt;0,Settings!$B$14,0)+IFERROR(VLOOKUP(H319,Settings!$A$2:$C$10,3,FALSE),0)+Settings!$B$13)/(1-IFERROR(VLOOKUP(H319,Settings!$A$2:$C$10,2,FALSE),0)),2))</f>
        <v/>
      </c>
      <c r="N319" s="9" t="n"/>
      <c r="P319" s="22" t="n"/>
      <c r="Q319" s="22" t="n"/>
      <c r="R319" s="9" t="n"/>
      <c r="S319" s="9" t="n"/>
      <c r="T319" s="24">
        <f>IF(R319="","",ROUND(R319*IFERROR(VLOOKUP(H319,Settings!$A$2:$C$10,2,FALSE),0)+IFERROR(VLOOKUP(H319,Settings!$A$2:$C$10,3,FALSE),0),2))</f>
        <v/>
      </c>
      <c r="U319" s="24">
        <f>IF(R319="","",ROUND(R319-F319-N(S319)-IF(N(S319)&gt;0,Settings!$B$14,0)-T319,2))</f>
        <v/>
      </c>
      <c r="V319" s="23">
        <f>IF(OR(P319="",Q319=""),"",Q319-P319)</f>
        <v/>
      </c>
      <c r="W319" s="23">
        <f>IF(OR(P319="",O319&lt;&gt;"Listed"),"",TODAY()-P319)</f>
        <v/>
      </c>
    </row>
    <row r="320">
      <c r="E320" s="22" t="n"/>
      <c r="F320" s="9" t="n"/>
      <c r="I320" s="9" t="n"/>
      <c r="J320" s="23">
        <f>IF(A320="","",COUNTIFS(Comps!$A$2:$A$1000,A320,Comps!$C$2:$C$1000,"Sold",Comps!$H$2:$H$1000,"&lt;&gt;Loose"))</f>
        <v/>
      </c>
      <c r="K320" s="24">
        <f>IF(A320="","",IFERROR(AVERAGEIFS(Comps!$E$2:$E$1000,Comps!$A$2:$A$1000,A320,Comps!$C$2:$C$1000,"Sold",Comps!$H$2:$H$1000,"&lt;&gt;Loose"),""))</f>
        <v/>
      </c>
      <c r="L320" s="23">
        <f>IF(OR(A320="",J320=0),"",TEXT(MINIFS(Comps!$E$2:$E$1000,Comps!$A$2:$A$1000,A320,Comps!$C$2:$C$1000,"Sold",Comps!$H$2:$H$1000,"&lt;&gt;Loose"),"0")&amp;"-"&amp;TEXT(MAXIFS(Comps!$E$2:$E$1000,Comps!$A$2:$A$1000,A320,Comps!$C$2:$C$1000,"Sold",Comps!$H$2:$H$1000,"&lt;&gt;Loose"),"0"))</f>
        <v/>
      </c>
      <c r="M320" s="24">
        <f>IF(OR(F320="",H320=""),"",ROUND((F320+N(I320)+IF(N(I320)&gt;0,Settings!$B$14,0)+IFERROR(VLOOKUP(H320,Settings!$A$2:$C$10,3,FALSE),0)+Settings!$B$13)/(1-IFERROR(VLOOKUP(H320,Settings!$A$2:$C$10,2,FALSE),0)),2))</f>
        <v/>
      </c>
      <c r="N320" s="9" t="n"/>
      <c r="P320" s="22" t="n"/>
      <c r="Q320" s="22" t="n"/>
      <c r="R320" s="9" t="n"/>
      <c r="S320" s="9" t="n"/>
      <c r="T320" s="24">
        <f>IF(R320="","",ROUND(R320*IFERROR(VLOOKUP(H320,Settings!$A$2:$C$10,2,FALSE),0)+IFERROR(VLOOKUP(H320,Settings!$A$2:$C$10,3,FALSE),0),2))</f>
        <v/>
      </c>
      <c r="U320" s="24">
        <f>IF(R320="","",ROUND(R320-F320-N(S320)-IF(N(S320)&gt;0,Settings!$B$14,0)-T320,2))</f>
        <v/>
      </c>
      <c r="V320" s="23">
        <f>IF(OR(P320="",Q320=""),"",Q320-P320)</f>
        <v/>
      </c>
      <c r="W320" s="23">
        <f>IF(OR(P320="",O320&lt;&gt;"Listed"),"",TODAY()-P320)</f>
        <v/>
      </c>
    </row>
    <row r="321">
      <c r="E321" s="22" t="n"/>
      <c r="F321" s="9" t="n"/>
      <c r="I321" s="9" t="n"/>
      <c r="J321" s="23">
        <f>IF(A321="","",COUNTIFS(Comps!$A$2:$A$1000,A321,Comps!$C$2:$C$1000,"Sold",Comps!$H$2:$H$1000,"&lt;&gt;Loose"))</f>
        <v/>
      </c>
      <c r="K321" s="24">
        <f>IF(A321="","",IFERROR(AVERAGEIFS(Comps!$E$2:$E$1000,Comps!$A$2:$A$1000,A321,Comps!$C$2:$C$1000,"Sold",Comps!$H$2:$H$1000,"&lt;&gt;Loose"),""))</f>
        <v/>
      </c>
      <c r="L321" s="23">
        <f>IF(OR(A321="",J321=0),"",TEXT(MINIFS(Comps!$E$2:$E$1000,Comps!$A$2:$A$1000,A321,Comps!$C$2:$C$1000,"Sold",Comps!$H$2:$H$1000,"&lt;&gt;Loose"),"0")&amp;"-"&amp;TEXT(MAXIFS(Comps!$E$2:$E$1000,Comps!$A$2:$A$1000,A321,Comps!$C$2:$C$1000,"Sold",Comps!$H$2:$H$1000,"&lt;&gt;Loose"),"0"))</f>
        <v/>
      </c>
      <c r="M321" s="24">
        <f>IF(OR(F321="",H321=""),"",ROUND((F321+N(I321)+IF(N(I321)&gt;0,Settings!$B$14,0)+IFERROR(VLOOKUP(H321,Settings!$A$2:$C$10,3,FALSE),0)+Settings!$B$13)/(1-IFERROR(VLOOKUP(H321,Settings!$A$2:$C$10,2,FALSE),0)),2))</f>
        <v/>
      </c>
      <c r="N321" s="9" t="n"/>
      <c r="P321" s="22" t="n"/>
      <c r="Q321" s="22" t="n"/>
      <c r="R321" s="9" t="n"/>
      <c r="S321" s="9" t="n"/>
      <c r="T321" s="24">
        <f>IF(R321="","",ROUND(R321*IFERROR(VLOOKUP(H321,Settings!$A$2:$C$10,2,FALSE),0)+IFERROR(VLOOKUP(H321,Settings!$A$2:$C$10,3,FALSE),0),2))</f>
        <v/>
      </c>
      <c r="U321" s="24">
        <f>IF(R321="","",ROUND(R321-F321-N(S321)-IF(N(S321)&gt;0,Settings!$B$14,0)-T321,2))</f>
        <v/>
      </c>
      <c r="V321" s="23">
        <f>IF(OR(P321="",Q321=""),"",Q321-P321)</f>
        <v/>
      </c>
      <c r="W321" s="23">
        <f>IF(OR(P321="",O321&lt;&gt;"Listed"),"",TODAY()-P321)</f>
        <v/>
      </c>
    </row>
    <row r="322">
      <c r="E322" s="22" t="n"/>
      <c r="F322" s="9" t="n"/>
      <c r="I322" s="9" t="n"/>
      <c r="J322" s="23">
        <f>IF(A322="","",COUNTIFS(Comps!$A$2:$A$1000,A322,Comps!$C$2:$C$1000,"Sold",Comps!$H$2:$H$1000,"&lt;&gt;Loose"))</f>
        <v/>
      </c>
      <c r="K322" s="24">
        <f>IF(A322="","",IFERROR(AVERAGEIFS(Comps!$E$2:$E$1000,Comps!$A$2:$A$1000,A322,Comps!$C$2:$C$1000,"Sold",Comps!$H$2:$H$1000,"&lt;&gt;Loose"),""))</f>
        <v/>
      </c>
      <c r="L322" s="23">
        <f>IF(OR(A322="",J322=0),"",TEXT(MINIFS(Comps!$E$2:$E$1000,Comps!$A$2:$A$1000,A322,Comps!$C$2:$C$1000,"Sold",Comps!$H$2:$H$1000,"&lt;&gt;Loose"),"0")&amp;"-"&amp;TEXT(MAXIFS(Comps!$E$2:$E$1000,Comps!$A$2:$A$1000,A322,Comps!$C$2:$C$1000,"Sold",Comps!$H$2:$H$1000,"&lt;&gt;Loose"),"0"))</f>
        <v/>
      </c>
      <c r="M322" s="24">
        <f>IF(OR(F322="",H322=""),"",ROUND((F322+N(I322)+IF(N(I322)&gt;0,Settings!$B$14,0)+IFERROR(VLOOKUP(H322,Settings!$A$2:$C$10,3,FALSE),0)+Settings!$B$13)/(1-IFERROR(VLOOKUP(H322,Settings!$A$2:$C$10,2,FALSE),0)),2))</f>
        <v/>
      </c>
      <c r="N322" s="9" t="n"/>
      <c r="P322" s="22" t="n"/>
      <c r="Q322" s="22" t="n"/>
      <c r="R322" s="9" t="n"/>
      <c r="S322" s="9" t="n"/>
      <c r="T322" s="24">
        <f>IF(R322="","",ROUND(R322*IFERROR(VLOOKUP(H322,Settings!$A$2:$C$10,2,FALSE),0)+IFERROR(VLOOKUP(H322,Settings!$A$2:$C$10,3,FALSE),0),2))</f>
        <v/>
      </c>
      <c r="U322" s="24">
        <f>IF(R322="","",ROUND(R322-F322-N(S322)-IF(N(S322)&gt;0,Settings!$B$14,0)-T322,2))</f>
        <v/>
      </c>
      <c r="V322" s="23">
        <f>IF(OR(P322="",Q322=""),"",Q322-P322)</f>
        <v/>
      </c>
      <c r="W322" s="23">
        <f>IF(OR(P322="",O322&lt;&gt;"Listed"),"",TODAY()-P322)</f>
        <v/>
      </c>
    </row>
    <row r="323">
      <c r="E323" s="22" t="n"/>
      <c r="F323" s="9" t="n"/>
      <c r="I323" s="9" t="n"/>
      <c r="J323" s="23">
        <f>IF(A323="","",COUNTIFS(Comps!$A$2:$A$1000,A323,Comps!$C$2:$C$1000,"Sold",Comps!$H$2:$H$1000,"&lt;&gt;Loose"))</f>
        <v/>
      </c>
      <c r="K323" s="24">
        <f>IF(A323="","",IFERROR(AVERAGEIFS(Comps!$E$2:$E$1000,Comps!$A$2:$A$1000,A323,Comps!$C$2:$C$1000,"Sold",Comps!$H$2:$H$1000,"&lt;&gt;Loose"),""))</f>
        <v/>
      </c>
      <c r="L323" s="23">
        <f>IF(OR(A323="",J323=0),"",TEXT(MINIFS(Comps!$E$2:$E$1000,Comps!$A$2:$A$1000,A323,Comps!$C$2:$C$1000,"Sold",Comps!$H$2:$H$1000,"&lt;&gt;Loose"),"0")&amp;"-"&amp;TEXT(MAXIFS(Comps!$E$2:$E$1000,Comps!$A$2:$A$1000,A323,Comps!$C$2:$C$1000,"Sold",Comps!$H$2:$H$1000,"&lt;&gt;Loose"),"0"))</f>
        <v/>
      </c>
      <c r="M323" s="24">
        <f>IF(OR(F323="",H323=""),"",ROUND((F323+N(I323)+IF(N(I323)&gt;0,Settings!$B$14,0)+IFERROR(VLOOKUP(H323,Settings!$A$2:$C$10,3,FALSE),0)+Settings!$B$13)/(1-IFERROR(VLOOKUP(H323,Settings!$A$2:$C$10,2,FALSE),0)),2))</f>
        <v/>
      </c>
      <c r="N323" s="9" t="n"/>
      <c r="P323" s="22" t="n"/>
      <c r="Q323" s="22" t="n"/>
      <c r="R323" s="9" t="n"/>
      <c r="S323" s="9" t="n"/>
      <c r="T323" s="24">
        <f>IF(R323="","",ROUND(R323*IFERROR(VLOOKUP(H323,Settings!$A$2:$C$10,2,FALSE),0)+IFERROR(VLOOKUP(H323,Settings!$A$2:$C$10,3,FALSE),0),2))</f>
        <v/>
      </c>
      <c r="U323" s="24">
        <f>IF(R323="","",ROUND(R323-F323-N(S323)-IF(N(S323)&gt;0,Settings!$B$14,0)-T323,2))</f>
        <v/>
      </c>
      <c r="V323" s="23">
        <f>IF(OR(P323="",Q323=""),"",Q323-P323)</f>
        <v/>
      </c>
      <c r="W323" s="23">
        <f>IF(OR(P323="",O323&lt;&gt;"Listed"),"",TODAY()-P323)</f>
        <v/>
      </c>
    </row>
    <row r="324">
      <c r="E324" s="22" t="n"/>
      <c r="F324" s="9" t="n"/>
      <c r="I324" s="9" t="n"/>
      <c r="J324" s="23">
        <f>IF(A324="","",COUNTIFS(Comps!$A$2:$A$1000,A324,Comps!$C$2:$C$1000,"Sold",Comps!$H$2:$H$1000,"&lt;&gt;Loose"))</f>
        <v/>
      </c>
      <c r="K324" s="24">
        <f>IF(A324="","",IFERROR(AVERAGEIFS(Comps!$E$2:$E$1000,Comps!$A$2:$A$1000,A324,Comps!$C$2:$C$1000,"Sold",Comps!$H$2:$H$1000,"&lt;&gt;Loose"),""))</f>
        <v/>
      </c>
      <c r="L324" s="23">
        <f>IF(OR(A324="",J324=0),"",TEXT(MINIFS(Comps!$E$2:$E$1000,Comps!$A$2:$A$1000,A324,Comps!$C$2:$C$1000,"Sold",Comps!$H$2:$H$1000,"&lt;&gt;Loose"),"0")&amp;"-"&amp;TEXT(MAXIFS(Comps!$E$2:$E$1000,Comps!$A$2:$A$1000,A324,Comps!$C$2:$C$1000,"Sold",Comps!$H$2:$H$1000,"&lt;&gt;Loose"),"0"))</f>
        <v/>
      </c>
      <c r="M324" s="24">
        <f>IF(OR(F324="",H324=""),"",ROUND((F324+N(I324)+IF(N(I324)&gt;0,Settings!$B$14,0)+IFERROR(VLOOKUP(H324,Settings!$A$2:$C$10,3,FALSE),0)+Settings!$B$13)/(1-IFERROR(VLOOKUP(H324,Settings!$A$2:$C$10,2,FALSE),0)),2))</f>
        <v/>
      </c>
      <c r="N324" s="9" t="n"/>
      <c r="P324" s="22" t="n"/>
      <c r="Q324" s="22" t="n"/>
      <c r="R324" s="9" t="n"/>
      <c r="S324" s="9" t="n"/>
      <c r="T324" s="24">
        <f>IF(R324="","",ROUND(R324*IFERROR(VLOOKUP(H324,Settings!$A$2:$C$10,2,FALSE),0)+IFERROR(VLOOKUP(H324,Settings!$A$2:$C$10,3,FALSE),0),2))</f>
        <v/>
      </c>
      <c r="U324" s="24">
        <f>IF(R324="","",ROUND(R324-F324-N(S324)-IF(N(S324)&gt;0,Settings!$B$14,0)-T324,2))</f>
        <v/>
      </c>
      <c r="V324" s="23">
        <f>IF(OR(P324="",Q324=""),"",Q324-P324)</f>
        <v/>
      </c>
      <c r="W324" s="23">
        <f>IF(OR(P324="",O324&lt;&gt;"Listed"),"",TODAY()-P324)</f>
        <v/>
      </c>
    </row>
    <row r="325">
      <c r="E325" s="22" t="n"/>
      <c r="F325" s="9" t="n"/>
      <c r="I325" s="9" t="n"/>
      <c r="J325" s="23">
        <f>IF(A325="","",COUNTIFS(Comps!$A$2:$A$1000,A325,Comps!$C$2:$C$1000,"Sold",Comps!$H$2:$H$1000,"&lt;&gt;Loose"))</f>
        <v/>
      </c>
      <c r="K325" s="24">
        <f>IF(A325="","",IFERROR(AVERAGEIFS(Comps!$E$2:$E$1000,Comps!$A$2:$A$1000,A325,Comps!$C$2:$C$1000,"Sold",Comps!$H$2:$H$1000,"&lt;&gt;Loose"),""))</f>
        <v/>
      </c>
      <c r="L325" s="23">
        <f>IF(OR(A325="",J325=0),"",TEXT(MINIFS(Comps!$E$2:$E$1000,Comps!$A$2:$A$1000,A325,Comps!$C$2:$C$1000,"Sold",Comps!$H$2:$H$1000,"&lt;&gt;Loose"),"0")&amp;"-"&amp;TEXT(MAXIFS(Comps!$E$2:$E$1000,Comps!$A$2:$A$1000,A325,Comps!$C$2:$C$1000,"Sold",Comps!$H$2:$H$1000,"&lt;&gt;Loose"),"0"))</f>
        <v/>
      </c>
      <c r="M325" s="24">
        <f>IF(OR(F325="",H325=""),"",ROUND((F325+N(I325)+IF(N(I325)&gt;0,Settings!$B$14,0)+IFERROR(VLOOKUP(H325,Settings!$A$2:$C$10,3,FALSE),0)+Settings!$B$13)/(1-IFERROR(VLOOKUP(H325,Settings!$A$2:$C$10,2,FALSE),0)),2))</f>
        <v/>
      </c>
      <c r="N325" s="9" t="n"/>
      <c r="P325" s="22" t="n"/>
      <c r="Q325" s="22" t="n"/>
      <c r="R325" s="9" t="n"/>
      <c r="S325" s="9" t="n"/>
      <c r="T325" s="24">
        <f>IF(R325="","",ROUND(R325*IFERROR(VLOOKUP(H325,Settings!$A$2:$C$10,2,FALSE),0)+IFERROR(VLOOKUP(H325,Settings!$A$2:$C$10,3,FALSE),0),2))</f>
        <v/>
      </c>
      <c r="U325" s="24">
        <f>IF(R325="","",ROUND(R325-F325-N(S325)-IF(N(S325)&gt;0,Settings!$B$14,0)-T325,2))</f>
        <v/>
      </c>
      <c r="V325" s="23">
        <f>IF(OR(P325="",Q325=""),"",Q325-P325)</f>
        <v/>
      </c>
      <c r="W325" s="23">
        <f>IF(OR(P325="",O325&lt;&gt;"Listed"),"",TODAY()-P325)</f>
        <v/>
      </c>
    </row>
    <row r="326">
      <c r="E326" s="22" t="n"/>
      <c r="F326" s="9" t="n"/>
      <c r="I326" s="9" t="n"/>
      <c r="J326" s="23">
        <f>IF(A326="","",COUNTIFS(Comps!$A$2:$A$1000,A326,Comps!$C$2:$C$1000,"Sold",Comps!$H$2:$H$1000,"&lt;&gt;Loose"))</f>
        <v/>
      </c>
      <c r="K326" s="24">
        <f>IF(A326="","",IFERROR(AVERAGEIFS(Comps!$E$2:$E$1000,Comps!$A$2:$A$1000,A326,Comps!$C$2:$C$1000,"Sold",Comps!$H$2:$H$1000,"&lt;&gt;Loose"),""))</f>
        <v/>
      </c>
      <c r="L326" s="23">
        <f>IF(OR(A326="",J326=0),"",TEXT(MINIFS(Comps!$E$2:$E$1000,Comps!$A$2:$A$1000,A326,Comps!$C$2:$C$1000,"Sold",Comps!$H$2:$H$1000,"&lt;&gt;Loose"),"0")&amp;"-"&amp;TEXT(MAXIFS(Comps!$E$2:$E$1000,Comps!$A$2:$A$1000,A326,Comps!$C$2:$C$1000,"Sold",Comps!$H$2:$H$1000,"&lt;&gt;Loose"),"0"))</f>
        <v/>
      </c>
      <c r="M326" s="24">
        <f>IF(OR(F326="",H326=""),"",ROUND((F326+N(I326)+IF(N(I326)&gt;0,Settings!$B$14,0)+IFERROR(VLOOKUP(H326,Settings!$A$2:$C$10,3,FALSE),0)+Settings!$B$13)/(1-IFERROR(VLOOKUP(H326,Settings!$A$2:$C$10,2,FALSE),0)),2))</f>
        <v/>
      </c>
      <c r="N326" s="9" t="n"/>
      <c r="P326" s="22" t="n"/>
      <c r="Q326" s="22" t="n"/>
      <c r="R326" s="9" t="n"/>
      <c r="S326" s="9" t="n"/>
      <c r="T326" s="24">
        <f>IF(R326="","",ROUND(R326*IFERROR(VLOOKUP(H326,Settings!$A$2:$C$10,2,FALSE),0)+IFERROR(VLOOKUP(H326,Settings!$A$2:$C$10,3,FALSE),0),2))</f>
        <v/>
      </c>
      <c r="U326" s="24">
        <f>IF(R326="","",ROUND(R326-F326-N(S326)-IF(N(S326)&gt;0,Settings!$B$14,0)-T326,2))</f>
        <v/>
      </c>
      <c r="V326" s="23">
        <f>IF(OR(P326="",Q326=""),"",Q326-P326)</f>
        <v/>
      </c>
      <c r="W326" s="23">
        <f>IF(OR(P326="",O326&lt;&gt;"Listed"),"",TODAY()-P326)</f>
        <v/>
      </c>
    </row>
    <row r="327">
      <c r="E327" s="22" t="n"/>
      <c r="F327" s="9" t="n"/>
      <c r="I327" s="9" t="n"/>
      <c r="J327" s="23">
        <f>IF(A327="","",COUNTIFS(Comps!$A$2:$A$1000,A327,Comps!$C$2:$C$1000,"Sold",Comps!$H$2:$H$1000,"&lt;&gt;Loose"))</f>
        <v/>
      </c>
      <c r="K327" s="24">
        <f>IF(A327="","",IFERROR(AVERAGEIFS(Comps!$E$2:$E$1000,Comps!$A$2:$A$1000,A327,Comps!$C$2:$C$1000,"Sold",Comps!$H$2:$H$1000,"&lt;&gt;Loose"),""))</f>
        <v/>
      </c>
      <c r="L327" s="23">
        <f>IF(OR(A327="",J327=0),"",TEXT(MINIFS(Comps!$E$2:$E$1000,Comps!$A$2:$A$1000,A327,Comps!$C$2:$C$1000,"Sold",Comps!$H$2:$H$1000,"&lt;&gt;Loose"),"0")&amp;"-"&amp;TEXT(MAXIFS(Comps!$E$2:$E$1000,Comps!$A$2:$A$1000,A327,Comps!$C$2:$C$1000,"Sold",Comps!$H$2:$H$1000,"&lt;&gt;Loose"),"0"))</f>
        <v/>
      </c>
      <c r="M327" s="24">
        <f>IF(OR(F327="",H327=""),"",ROUND((F327+N(I327)+IF(N(I327)&gt;0,Settings!$B$14,0)+IFERROR(VLOOKUP(H327,Settings!$A$2:$C$10,3,FALSE),0)+Settings!$B$13)/(1-IFERROR(VLOOKUP(H327,Settings!$A$2:$C$10,2,FALSE),0)),2))</f>
        <v/>
      </c>
      <c r="N327" s="9" t="n"/>
      <c r="P327" s="22" t="n"/>
      <c r="Q327" s="22" t="n"/>
      <c r="R327" s="9" t="n"/>
      <c r="S327" s="9" t="n"/>
      <c r="T327" s="24">
        <f>IF(R327="","",ROUND(R327*IFERROR(VLOOKUP(H327,Settings!$A$2:$C$10,2,FALSE),0)+IFERROR(VLOOKUP(H327,Settings!$A$2:$C$10,3,FALSE),0),2))</f>
        <v/>
      </c>
      <c r="U327" s="24">
        <f>IF(R327="","",ROUND(R327-F327-N(S327)-IF(N(S327)&gt;0,Settings!$B$14,0)-T327,2))</f>
        <v/>
      </c>
      <c r="V327" s="23">
        <f>IF(OR(P327="",Q327=""),"",Q327-P327)</f>
        <v/>
      </c>
      <c r="W327" s="23">
        <f>IF(OR(P327="",O327&lt;&gt;"Listed"),"",TODAY()-P327)</f>
        <v/>
      </c>
    </row>
    <row r="328">
      <c r="E328" s="22" t="n"/>
      <c r="F328" s="9" t="n"/>
      <c r="I328" s="9" t="n"/>
      <c r="J328" s="23">
        <f>IF(A328="","",COUNTIFS(Comps!$A$2:$A$1000,A328,Comps!$C$2:$C$1000,"Sold",Comps!$H$2:$H$1000,"&lt;&gt;Loose"))</f>
        <v/>
      </c>
      <c r="K328" s="24">
        <f>IF(A328="","",IFERROR(AVERAGEIFS(Comps!$E$2:$E$1000,Comps!$A$2:$A$1000,A328,Comps!$C$2:$C$1000,"Sold",Comps!$H$2:$H$1000,"&lt;&gt;Loose"),""))</f>
        <v/>
      </c>
      <c r="L328" s="23">
        <f>IF(OR(A328="",J328=0),"",TEXT(MINIFS(Comps!$E$2:$E$1000,Comps!$A$2:$A$1000,A328,Comps!$C$2:$C$1000,"Sold",Comps!$H$2:$H$1000,"&lt;&gt;Loose"),"0")&amp;"-"&amp;TEXT(MAXIFS(Comps!$E$2:$E$1000,Comps!$A$2:$A$1000,A328,Comps!$C$2:$C$1000,"Sold",Comps!$H$2:$H$1000,"&lt;&gt;Loose"),"0"))</f>
        <v/>
      </c>
      <c r="M328" s="24">
        <f>IF(OR(F328="",H328=""),"",ROUND((F328+N(I328)+IF(N(I328)&gt;0,Settings!$B$14,0)+IFERROR(VLOOKUP(H328,Settings!$A$2:$C$10,3,FALSE),0)+Settings!$B$13)/(1-IFERROR(VLOOKUP(H328,Settings!$A$2:$C$10,2,FALSE),0)),2))</f>
        <v/>
      </c>
      <c r="N328" s="9" t="n"/>
      <c r="P328" s="22" t="n"/>
      <c r="Q328" s="22" t="n"/>
      <c r="R328" s="9" t="n"/>
      <c r="S328" s="9" t="n"/>
      <c r="T328" s="24">
        <f>IF(R328="","",ROUND(R328*IFERROR(VLOOKUP(H328,Settings!$A$2:$C$10,2,FALSE),0)+IFERROR(VLOOKUP(H328,Settings!$A$2:$C$10,3,FALSE),0),2))</f>
        <v/>
      </c>
      <c r="U328" s="24">
        <f>IF(R328="","",ROUND(R328-F328-N(S328)-IF(N(S328)&gt;0,Settings!$B$14,0)-T328,2))</f>
        <v/>
      </c>
      <c r="V328" s="23">
        <f>IF(OR(P328="",Q328=""),"",Q328-P328)</f>
        <v/>
      </c>
      <c r="W328" s="23">
        <f>IF(OR(P328="",O328&lt;&gt;"Listed"),"",TODAY()-P328)</f>
        <v/>
      </c>
    </row>
    <row r="329">
      <c r="E329" s="22" t="n"/>
      <c r="F329" s="9" t="n"/>
      <c r="I329" s="9" t="n"/>
      <c r="J329" s="23">
        <f>IF(A329="","",COUNTIFS(Comps!$A$2:$A$1000,A329,Comps!$C$2:$C$1000,"Sold",Comps!$H$2:$H$1000,"&lt;&gt;Loose"))</f>
        <v/>
      </c>
      <c r="K329" s="24">
        <f>IF(A329="","",IFERROR(AVERAGEIFS(Comps!$E$2:$E$1000,Comps!$A$2:$A$1000,A329,Comps!$C$2:$C$1000,"Sold",Comps!$H$2:$H$1000,"&lt;&gt;Loose"),""))</f>
        <v/>
      </c>
      <c r="L329" s="23">
        <f>IF(OR(A329="",J329=0),"",TEXT(MINIFS(Comps!$E$2:$E$1000,Comps!$A$2:$A$1000,A329,Comps!$C$2:$C$1000,"Sold",Comps!$H$2:$H$1000,"&lt;&gt;Loose"),"0")&amp;"-"&amp;TEXT(MAXIFS(Comps!$E$2:$E$1000,Comps!$A$2:$A$1000,A329,Comps!$C$2:$C$1000,"Sold",Comps!$H$2:$H$1000,"&lt;&gt;Loose"),"0"))</f>
        <v/>
      </c>
      <c r="M329" s="24">
        <f>IF(OR(F329="",H329=""),"",ROUND((F329+N(I329)+IF(N(I329)&gt;0,Settings!$B$14,0)+IFERROR(VLOOKUP(H329,Settings!$A$2:$C$10,3,FALSE),0)+Settings!$B$13)/(1-IFERROR(VLOOKUP(H329,Settings!$A$2:$C$10,2,FALSE),0)),2))</f>
        <v/>
      </c>
      <c r="N329" s="9" t="n"/>
      <c r="P329" s="22" t="n"/>
      <c r="Q329" s="22" t="n"/>
      <c r="R329" s="9" t="n"/>
      <c r="S329" s="9" t="n"/>
      <c r="T329" s="24">
        <f>IF(R329="","",ROUND(R329*IFERROR(VLOOKUP(H329,Settings!$A$2:$C$10,2,FALSE),0)+IFERROR(VLOOKUP(H329,Settings!$A$2:$C$10,3,FALSE),0),2))</f>
        <v/>
      </c>
      <c r="U329" s="24">
        <f>IF(R329="","",ROUND(R329-F329-N(S329)-IF(N(S329)&gt;0,Settings!$B$14,0)-T329,2))</f>
        <v/>
      </c>
      <c r="V329" s="23">
        <f>IF(OR(P329="",Q329=""),"",Q329-P329)</f>
        <v/>
      </c>
      <c r="W329" s="23">
        <f>IF(OR(P329="",O329&lt;&gt;"Listed"),"",TODAY()-P329)</f>
        <v/>
      </c>
    </row>
    <row r="330">
      <c r="E330" s="22" t="n"/>
      <c r="F330" s="9" t="n"/>
      <c r="I330" s="9" t="n"/>
      <c r="J330" s="23">
        <f>IF(A330="","",COUNTIFS(Comps!$A$2:$A$1000,A330,Comps!$C$2:$C$1000,"Sold",Comps!$H$2:$H$1000,"&lt;&gt;Loose"))</f>
        <v/>
      </c>
      <c r="K330" s="24">
        <f>IF(A330="","",IFERROR(AVERAGEIFS(Comps!$E$2:$E$1000,Comps!$A$2:$A$1000,A330,Comps!$C$2:$C$1000,"Sold",Comps!$H$2:$H$1000,"&lt;&gt;Loose"),""))</f>
        <v/>
      </c>
      <c r="L330" s="23">
        <f>IF(OR(A330="",J330=0),"",TEXT(MINIFS(Comps!$E$2:$E$1000,Comps!$A$2:$A$1000,A330,Comps!$C$2:$C$1000,"Sold",Comps!$H$2:$H$1000,"&lt;&gt;Loose"),"0")&amp;"-"&amp;TEXT(MAXIFS(Comps!$E$2:$E$1000,Comps!$A$2:$A$1000,A330,Comps!$C$2:$C$1000,"Sold",Comps!$H$2:$H$1000,"&lt;&gt;Loose"),"0"))</f>
        <v/>
      </c>
      <c r="M330" s="24">
        <f>IF(OR(F330="",H330=""),"",ROUND((F330+N(I330)+IF(N(I330)&gt;0,Settings!$B$14,0)+IFERROR(VLOOKUP(H330,Settings!$A$2:$C$10,3,FALSE),0)+Settings!$B$13)/(1-IFERROR(VLOOKUP(H330,Settings!$A$2:$C$10,2,FALSE),0)),2))</f>
        <v/>
      </c>
      <c r="N330" s="9" t="n"/>
      <c r="P330" s="22" t="n"/>
      <c r="Q330" s="22" t="n"/>
      <c r="R330" s="9" t="n"/>
      <c r="S330" s="9" t="n"/>
      <c r="T330" s="24">
        <f>IF(R330="","",ROUND(R330*IFERROR(VLOOKUP(H330,Settings!$A$2:$C$10,2,FALSE),0)+IFERROR(VLOOKUP(H330,Settings!$A$2:$C$10,3,FALSE),0),2))</f>
        <v/>
      </c>
      <c r="U330" s="24">
        <f>IF(R330="","",ROUND(R330-F330-N(S330)-IF(N(S330)&gt;0,Settings!$B$14,0)-T330,2))</f>
        <v/>
      </c>
      <c r="V330" s="23">
        <f>IF(OR(P330="",Q330=""),"",Q330-P330)</f>
        <v/>
      </c>
      <c r="W330" s="23">
        <f>IF(OR(P330="",O330&lt;&gt;"Listed"),"",TODAY()-P330)</f>
        <v/>
      </c>
    </row>
    <row r="331">
      <c r="E331" s="22" t="n"/>
      <c r="F331" s="9" t="n"/>
      <c r="I331" s="9" t="n"/>
      <c r="J331" s="23">
        <f>IF(A331="","",COUNTIFS(Comps!$A$2:$A$1000,A331,Comps!$C$2:$C$1000,"Sold",Comps!$H$2:$H$1000,"&lt;&gt;Loose"))</f>
        <v/>
      </c>
      <c r="K331" s="24">
        <f>IF(A331="","",IFERROR(AVERAGEIFS(Comps!$E$2:$E$1000,Comps!$A$2:$A$1000,A331,Comps!$C$2:$C$1000,"Sold",Comps!$H$2:$H$1000,"&lt;&gt;Loose"),""))</f>
        <v/>
      </c>
      <c r="L331" s="23">
        <f>IF(OR(A331="",J331=0),"",TEXT(MINIFS(Comps!$E$2:$E$1000,Comps!$A$2:$A$1000,A331,Comps!$C$2:$C$1000,"Sold",Comps!$H$2:$H$1000,"&lt;&gt;Loose"),"0")&amp;"-"&amp;TEXT(MAXIFS(Comps!$E$2:$E$1000,Comps!$A$2:$A$1000,A331,Comps!$C$2:$C$1000,"Sold",Comps!$H$2:$H$1000,"&lt;&gt;Loose"),"0"))</f>
        <v/>
      </c>
      <c r="M331" s="24">
        <f>IF(OR(F331="",H331=""),"",ROUND((F331+N(I331)+IF(N(I331)&gt;0,Settings!$B$14,0)+IFERROR(VLOOKUP(H331,Settings!$A$2:$C$10,3,FALSE),0)+Settings!$B$13)/(1-IFERROR(VLOOKUP(H331,Settings!$A$2:$C$10,2,FALSE),0)),2))</f>
        <v/>
      </c>
      <c r="N331" s="9" t="n"/>
      <c r="P331" s="22" t="n"/>
      <c r="Q331" s="22" t="n"/>
      <c r="R331" s="9" t="n"/>
      <c r="S331" s="9" t="n"/>
      <c r="T331" s="24">
        <f>IF(R331="","",ROUND(R331*IFERROR(VLOOKUP(H331,Settings!$A$2:$C$10,2,FALSE),0)+IFERROR(VLOOKUP(H331,Settings!$A$2:$C$10,3,FALSE),0),2))</f>
        <v/>
      </c>
      <c r="U331" s="24">
        <f>IF(R331="","",ROUND(R331-F331-N(S331)-IF(N(S331)&gt;0,Settings!$B$14,0)-T331,2))</f>
        <v/>
      </c>
      <c r="V331" s="23">
        <f>IF(OR(P331="",Q331=""),"",Q331-P331)</f>
        <v/>
      </c>
      <c r="W331" s="23">
        <f>IF(OR(P331="",O331&lt;&gt;"Listed"),"",TODAY()-P331)</f>
        <v/>
      </c>
    </row>
    <row r="332">
      <c r="E332" s="22" t="n"/>
      <c r="F332" s="9" t="n"/>
      <c r="I332" s="9" t="n"/>
      <c r="J332" s="23">
        <f>IF(A332="","",COUNTIFS(Comps!$A$2:$A$1000,A332,Comps!$C$2:$C$1000,"Sold",Comps!$H$2:$H$1000,"&lt;&gt;Loose"))</f>
        <v/>
      </c>
      <c r="K332" s="24">
        <f>IF(A332="","",IFERROR(AVERAGEIFS(Comps!$E$2:$E$1000,Comps!$A$2:$A$1000,A332,Comps!$C$2:$C$1000,"Sold",Comps!$H$2:$H$1000,"&lt;&gt;Loose"),""))</f>
        <v/>
      </c>
      <c r="L332" s="23">
        <f>IF(OR(A332="",J332=0),"",TEXT(MINIFS(Comps!$E$2:$E$1000,Comps!$A$2:$A$1000,A332,Comps!$C$2:$C$1000,"Sold",Comps!$H$2:$H$1000,"&lt;&gt;Loose"),"0")&amp;"-"&amp;TEXT(MAXIFS(Comps!$E$2:$E$1000,Comps!$A$2:$A$1000,A332,Comps!$C$2:$C$1000,"Sold",Comps!$H$2:$H$1000,"&lt;&gt;Loose"),"0"))</f>
        <v/>
      </c>
      <c r="M332" s="24">
        <f>IF(OR(F332="",H332=""),"",ROUND((F332+N(I332)+IF(N(I332)&gt;0,Settings!$B$14,0)+IFERROR(VLOOKUP(H332,Settings!$A$2:$C$10,3,FALSE),0)+Settings!$B$13)/(1-IFERROR(VLOOKUP(H332,Settings!$A$2:$C$10,2,FALSE),0)),2))</f>
        <v/>
      </c>
      <c r="N332" s="9" t="n"/>
      <c r="P332" s="22" t="n"/>
      <c r="Q332" s="22" t="n"/>
      <c r="R332" s="9" t="n"/>
      <c r="S332" s="9" t="n"/>
      <c r="T332" s="24">
        <f>IF(R332="","",ROUND(R332*IFERROR(VLOOKUP(H332,Settings!$A$2:$C$10,2,FALSE),0)+IFERROR(VLOOKUP(H332,Settings!$A$2:$C$10,3,FALSE),0),2))</f>
        <v/>
      </c>
      <c r="U332" s="24">
        <f>IF(R332="","",ROUND(R332-F332-N(S332)-IF(N(S332)&gt;0,Settings!$B$14,0)-T332,2))</f>
        <v/>
      </c>
      <c r="V332" s="23">
        <f>IF(OR(P332="",Q332=""),"",Q332-P332)</f>
        <v/>
      </c>
      <c r="W332" s="23">
        <f>IF(OR(P332="",O332&lt;&gt;"Listed"),"",TODAY()-P332)</f>
        <v/>
      </c>
    </row>
    <row r="333">
      <c r="E333" s="22" t="n"/>
      <c r="F333" s="9" t="n"/>
      <c r="I333" s="9" t="n"/>
      <c r="J333" s="23">
        <f>IF(A333="","",COUNTIFS(Comps!$A$2:$A$1000,A333,Comps!$C$2:$C$1000,"Sold",Comps!$H$2:$H$1000,"&lt;&gt;Loose"))</f>
        <v/>
      </c>
      <c r="K333" s="24">
        <f>IF(A333="","",IFERROR(AVERAGEIFS(Comps!$E$2:$E$1000,Comps!$A$2:$A$1000,A333,Comps!$C$2:$C$1000,"Sold",Comps!$H$2:$H$1000,"&lt;&gt;Loose"),""))</f>
        <v/>
      </c>
      <c r="L333" s="23">
        <f>IF(OR(A333="",J333=0),"",TEXT(MINIFS(Comps!$E$2:$E$1000,Comps!$A$2:$A$1000,A333,Comps!$C$2:$C$1000,"Sold",Comps!$H$2:$H$1000,"&lt;&gt;Loose"),"0")&amp;"-"&amp;TEXT(MAXIFS(Comps!$E$2:$E$1000,Comps!$A$2:$A$1000,A333,Comps!$C$2:$C$1000,"Sold",Comps!$H$2:$H$1000,"&lt;&gt;Loose"),"0"))</f>
        <v/>
      </c>
      <c r="M333" s="24">
        <f>IF(OR(F333="",H333=""),"",ROUND((F333+N(I333)+IF(N(I333)&gt;0,Settings!$B$14,0)+IFERROR(VLOOKUP(H333,Settings!$A$2:$C$10,3,FALSE),0)+Settings!$B$13)/(1-IFERROR(VLOOKUP(H333,Settings!$A$2:$C$10,2,FALSE),0)),2))</f>
        <v/>
      </c>
      <c r="N333" s="9" t="n"/>
      <c r="P333" s="22" t="n"/>
      <c r="Q333" s="22" t="n"/>
      <c r="R333" s="9" t="n"/>
      <c r="S333" s="9" t="n"/>
      <c r="T333" s="24">
        <f>IF(R333="","",ROUND(R333*IFERROR(VLOOKUP(H333,Settings!$A$2:$C$10,2,FALSE),0)+IFERROR(VLOOKUP(H333,Settings!$A$2:$C$10,3,FALSE),0),2))</f>
        <v/>
      </c>
      <c r="U333" s="24">
        <f>IF(R333="","",ROUND(R333-F333-N(S333)-IF(N(S333)&gt;0,Settings!$B$14,0)-T333,2))</f>
        <v/>
      </c>
      <c r="V333" s="23">
        <f>IF(OR(P333="",Q333=""),"",Q333-P333)</f>
        <v/>
      </c>
      <c r="W333" s="23">
        <f>IF(OR(P333="",O333&lt;&gt;"Listed"),"",TODAY()-P333)</f>
        <v/>
      </c>
    </row>
    <row r="334">
      <c r="E334" s="22" t="n"/>
      <c r="F334" s="9" t="n"/>
      <c r="I334" s="9" t="n"/>
      <c r="J334" s="23">
        <f>IF(A334="","",COUNTIFS(Comps!$A$2:$A$1000,A334,Comps!$C$2:$C$1000,"Sold",Comps!$H$2:$H$1000,"&lt;&gt;Loose"))</f>
        <v/>
      </c>
      <c r="K334" s="24">
        <f>IF(A334="","",IFERROR(AVERAGEIFS(Comps!$E$2:$E$1000,Comps!$A$2:$A$1000,A334,Comps!$C$2:$C$1000,"Sold",Comps!$H$2:$H$1000,"&lt;&gt;Loose"),""))</f>
        <v/>
      </c>
      <c r="L334" s="23">
        <f>IF(OR(A334="",J334=0),"",TEXT(MINIFS(Comps!$E$2:$E$1000,Comps!$A$2:$A$1000,A334,Comps!$C$2:$C$1000,"Sold",Comps!$H$2:$H$1000,"&lt;&gt;Loose"),"0")&amp;"-"&amp;TEXT(MAXIFS(Comps!$E$2:$E$1000,Comps!$A$2:$A$1000,A334,Comps!$C$2:$C$1000,"Sold",Comps!$H$2:$H$1000,"&lt;&gt;Loose"),"0"))</f>
        <v/>
      </c>
      <c r="M334" s="24">
        <f>IF(OR(F334="",H334=""),"",ROUND((F334+N(I334)+IF(N(I334)&gt;0,Settings!$B$14,0)+IFERROR(VLOOKUP(H334,Settings!$A$2:$C$10,3,FALSE),0)+Settings!$B$13)/(1-IFERROR(VLOOKUP(H334,Settings!$A$2:$C$10,2,FALSE),0)),2))</f>
        <v/>
      </c>
      <c r="N334" s="9" t="n"/>
      <c r="P334" s="22" t="n"/>
      <c r="Q334" s="22" t="n"/>
      <c r="R334" s="9" t="n"/>
      <c r="S334" s="9" t="n"/>
      <c r="T334" s="24">
        <f>IF(R334="","",ROUND(R334*IFERROR(VLOOKUP(H334,Settings!$A$2:$C$10,2,FALSE),0)+IFERROR(VLOOKUP(H334,Settings!$A$2:$C$10,3,FALSE),0),2))</f>
        <v/>
      </c>
      <c r="U334" s="24">
        <f>IF(R334="","",ROUND(R334-F334-N(S334)-IF(N(S334)&gt;0,Settings!$B$14,0)-T334,2))</f>
        <v/>
      </c>
      <c r="V334" s="23">
        <f>IF(OR(P334="",Q334=""),"",Q334-P334)</f>
        <v/>
      </c>
      <c r="W334" s="23">
        <f>IF(OR(P334="",O334&lt;&gt;"Listed"),"",TODAY()-P334)</f>
        <v/>
      </c>
    </row>
    <row r="335">
      <c r="E335" s="22" t="n"/>
      <c r="F335" s="9" t="n"/>
      <c r="I335" s="9" t="n"/>
      <c r="J335" s="23">
        <f>IF(A335="","",COUNTIFS(Comps!$A$2:$A$1000,A335,Comps!$C$2:$C$1000,"Sold",Comps!$H$2:$H$1000,"&lt;&gt;Loose"))</f>
        <v/>
      </c>
      <c r="K335" s="24">
        <f>IF(A335="","",IFERROR(AVERAGEIFS(Comps!$E$2:$E$1000,Comps!$A$2:$A$1000,A335,Comps!$C$2:$C$1000,"Sold",Comps!$H$2:$H$1000,"&lt;&gt;Loose"),""))</f>
        <v/>
      </c>
      <c r="L335" s="23">
        <f>IF(OR(A335="",J335=0),"",TEXT(MINIFS(Comps!$E$2:$E$1000,Comps!$A$2:$A$1000,A335,Comps!$C$2:$C$1000,"Sold",Comps!$H$2:$H$1000,"&lt;&gt;Loose"),"0")&amp;"-"&amp;TEXT(MAXIFS(Comps!$E$2:$E$1000,Comps!$A$2:$A$1000,A335,Comps!$C$2:$C$1000,"Sold",Comps!$H$2:$H$1000,"&lt;&gt;Loose"),"0"))</f>
        <v/>
      </c>
      <c r="M335" s="24">
        <f>IF(OR(F335="",H335=""),"",ROUND((F335+N(I335)+IF(N(I335)&gt;0,Settings!$B$14,0)+IFERROR(VLOOKUP(H335,Settings!$A$2:$C$10,3,FALSE),0)+Settings!$B$13)/(1-IFERROR(VLOOKUP(H335,Settings!$A$2:$C$10,2,FALSE),0)),2))</f>
        <v/>
      </c>
      <c r="N335" s="9" t="n"/>
      <c r="P335" s="22" t="n"/>
      <c r="Q335" s="22" t="n"/>
      <c r="R335" s="9" t="n"/>
      <c r="S335" s="9" t="n"/>
      <c r="T335" s="24">
        <f>IF(R335="","",ROUND(R335*IFERROR(VLOOKUP(H335,Settings!$A$2:$C$10,2,FALSE),0)+IFERROR(VLOOKUP(H335,Settings!$A$2:$C$10,3,FALSE),0),2))</f>
        <v/>
      </c>
      <c r="U335" s="24">
        <f>IF(R335="","",ROUND(R335-F335-N(S335)-IF(N(S335)&gt;0,Settings!$B$14,0)-T335,2))</f>
        <v/>
      </c>
      <c r="V335" s="23">
        <f>IF(OR(P335="",Q335=""),"",Q335-P335)</f>
        <v/>
      </c>
      <c r="W335" s="23">
        <f>IF(OR(P335="",O335&lt;&gt;"Listed"),"",TODAY()-P335)</f>
        <v/>
      </c>
    </row>
    <row r="336">
      <c r="E336" s="22" t="n"/>
      <c r="F336" s="9" t="n"/>
      <c r="I336" s="9" t="n"/>
      <c r="J336" s="23">
        <f>IF(A336="","",COUNTIFS(Comps!$A$2:$A$1000,A336,Comps!$C$2:$C$1000,"Sold",Comps!$H$2:$H$1000,"&lt;&gt;Loose"))</f>
        <v/>
      </c>
      <c r="K336" s="24">
        <f>IF(A336="","",IFERROR(AVERAGEIFS(Comps!$E$2:$E$1000,Comps!$A$2:$A$1000,A336,Comps!$C$2:$C$1000,"Sold",Comps!$H$2:$H$1000,"&lt;&gt;Loose"),""))</f>
        <v/>
      </c>
      <c r="L336" s="23">
        <f>IF(OR(A336="",J336=0),"",TEXT(MINIFS(Comps!$E$2:$E$1000,Comps!$A$2:$A$1000,A336,Comps!$C$2:$C$1000,"Sold",Comps!$H$2:$H$1000,"&lt;&gt;Loose"),"0")&amp;"-"&amp;TEXT(MAXIFS(Comps!$E$2:$E$1000,Comps!$A$2:$A$1000,A336,Comps!$C$2:$C$1000,"Sold",Comps!$H$2:$H$1000,"&lt;&gt;Loose"),"0"))</f>
        <v/>
      </c>
      <c r="M336" s="24">
        <f>IF(OR(F336="",H336=""),"",ROUND((F336+N(I336)+IF(N(I336)&gt;0,Settings!$B$14,0)+IFERROR(VLOOKUP(H336,Settings!$A$2:$C$10,3,FALSE),0)+Settings!$B$13)/(1-IFERROR(VLOOKUP(H336,Settings!$A$2:$C$10,2,FALSE),0)),2))</f>
        <v/>
      </c>
      <c r="N336" s="9" t="n"/>
      <c r="P336" s="22" t="n"/>
      <c r="Q336" s="22" t="n"/>
      <c r="R336" s="9" t="n"/>
      <c r="S336" s="9" t="n"/>
      <c r="T336" s="24">
        <f>IF(R336="","",ROUND(R336*IFERROR(VLOOKUP(H336,Settings!$A$2:$C$10,2,FALSE),0)+IFERROR(VLOOKUP(H336,Settings!$A$2:$C$10,3,FALSE),0),2))</f>
        <v/>
      </c>
      <c r="U336" s="24">
        <f>IF(R336="","",ROUND(R336-F336-N(S336)-IF(N(S336)&gt;0,Settings!$B$14,0)-T336,2))</f>
        <v/>
      </c>
      <c r="V336" s="23">
        <f>IF(OR(P336="",Q336=""),"",Q336-P336)</f>
        <v/>
      </c>
      <c r="W336" s="23">
        <f>IF(OR(P336="",O336&lt;&gt;"Listed"),"",TODAY()-P336)</f>
        <v/>
      </c>
    </row>
    <row r="337">
      <c r="E337" s="22" t="n"/>
      <c r="F337" s="9" t="n"/>
      <c r="I337" s="9" t="n"/>
      <c r="J337" s="23">
        <f>IF(A337="","",COUNTIFS(Comps!$A$2:$A$1000,A337,Comps!$C$2:$C$1000,"Sold",Comps!$H$2:$H$1000,"&lt;&gt;Loose"))</f>
        <v/>
      </c>
      <c r="K337" s="24">
        <f>IF(A337="","",IFERROR(AVERAGEIFS(Comps!$E$2:$E$1000,Comps!$A$2:$A$1000,A337,Comps!$C$2:$C$1000,"Sold",Comps!$H$2:$H$1000,"&lt;&gt;Loose"),""))</f>
        <v/>
      </c>
      <c r="L337" s="23">
        <f>IF(OR(A337="",J337=0),"",TEXT(MINIFS(Comps!$E$2:$E$1000,Comps!$A$2:$A$1000,A337,Comps!$C$2:$C$1000,"Sold",Comps!$H$2:$H$1000,"&lt;&gt;Loose"),"0")&amp;"-"&amp;TEXT(MAXIFS(Comps!$E$2:$E$1000,Comps!$A$2:$A$1000,A337,Comps!$C$2:$C$1000,"Sold",Comps!$H$2:$H$1000,"&lt;&gt;Loose"),"0"))</f>
        <v/>
      </c>
      <c r="M337" s="24">
        <f>IF(OR(F337="",H337=""),"",ROUND((F337+N(I337)+IF(N(I337)&gt;0,Settings!$B$14,0)+IFERROR(VLOOKUP(H337,Settings!$A$2:$C$10,3,FALSE),0)+Settings!$B$13)/(1-IFERROR(VLOOKUP(H337,Settings!$A$2:$C$10,2,FALSE),0)),2))</f>
        <v/>
      </c>
      <c r="N337" s="9" t="n"/>
      <c r="P337" s="22" t="n"/>
      <c r="Q337" s="22" t="n"/>
      <c r="R337" s="9" t="n"/>
      <c r="S337" s="9" t="n"/>
      <c r="T337" s="24">
        <f>IF(R337="","",ROUND(R337*IFERROR(VLOOKUP(H337,Settings!$A$2:$C$10,2,FALSE),0)+IFERROR(VLOOKUP(H337,Settings!$A$2:$C$10,3,FALSE),0),2))</f>
        <v/>
      </c>
      <c r="U337" s="24">
        <f>IF(R337="","",ROUND(R337-F337-N(S337)-IF(N(S337)&gt;0,Settings!$B$14,0)-T337,2))</f>
        <v/>
      </c>
      <c r="V337" s="23">
        <f>IF(OR(P337="",Q337=""),"",Q337-P337)</f>
        <v/>
      </c>
      <c r="W337" s="23">
        <f>IF(OR(P337="",O337&lt;&gt;"Listed"),"",TODAY()-P337)</f>
        <v/>
      </c>
    </row>
    <row r="338">
      <c r="E338" s="22" t="n"/>
      <c r="F338" s="9" t="n"/>
      <c r="I338" s="9" t="n"/>
      <c r="J338" s="23">
        <f>IF(A338="","",COUNTIFS(Comps!$A$2:$A$1000,A338,Comps!$C$2:$C$1000,"Sold",Comps!$H$2:$H$1000,"&lt;&gt;Loose"))</f>
        <v/>
      </c>
      <c r="K338" s="24">
        <f>IF(A338="","",IFERROR(AVERAGEIFS(Comps!$E$2:$E$1000,Comps!$A$2:$A$1000,A338,Comps!$C$2:$C$1000,"Sold",Comps!$H$2:$H$1000,"&lt;&gt;Loose"),""))</f>
        <v/>
      </c>
      <c r="L338" s="23">
        <f>IF(OR(A338="",J338=0),"",TEXT(MINIFS(Comps!$E$2:$E$1000,Comps!$A$2:$A$1000,A338,Comps!$C$2:$C$1000,"Sold",Comps!$H$2:$H$1000,"&lt;&gt;Loose"),"0")&amp;"-"&amp;TEXT(MAXIFS(Comps!$E$2:$E$1000,Comps!$A$2:$A$1000,A338,Comps!$C$2:$C$1000,"Sold",Comps!$H$2:$H$1000,"&lt;&gt;Loose"),"0"))</f>
        <v/>
      </c>
      <c r="M338" s="24">
        <f>IF(OR(F338="",H338=""),"",ROUND((F338+N(I338)+IF(N(I338)&gt;0,Settings!$B$14,0)+IFERROR(VLOOKUP(H338,Settings!$A$2:$C$10,3,FALSE),0)+Settings!$B$13)/(1-IFERROR(VLOOKUP(H338,Settings!$A$2:$C$10,2,FALSE),0)),2))</f>
        <v/>
      </c>
      <c r="N338" s="9" t="n"/>
      <c r="P338" s="22" t="n"/>
      <c r="Q338" s="22" t="n"/>
      <c r="R338" s="9" t="n"/>
      <c r="S338" s="9" t="n"/>
      <c r="T338" s="24">
        <f>IF(R338="","",ROUND(R338*IFERROR(VLOOKUP(H338,Settings!$A$2:$C$10,2,FALSE),0)+IFERROR(VLOOKUP(H338,Settings!$A$2:$C$10,3,FALSE),0),2))</f>
        <v/>
      </c>
      <c r="U338" s="24">
        <f>IF(R338="","",ROUND(R338-F338-N(S338)-IF(N(S338)&gt;0,Settings!$B$14,0)-T338,2))</f>
        <v/>
      </c>
      <c r="V338" s="23">
        <f>IF(OR(P338="",Q338=""),"",Q338-P338)</f>
        <v/>
      </c>
      <c r="W338" s="23">
        <f>IF(OR(P338="",O338&lt;&gt;"Listed"),"",TODAY()-P338)</f>
        <v/>
      </c>
    </row>
    <row r="339">
      <c r="E339" s="22" t="n"/>
      <c r="F339" s="9" t="n"/>
      <c r="I339" s="9" t="n"/>
      <c r="J339" s="23">
        <f>IF(A339="","",COUNTIFS(Comps!$A$2:$A$1000,A339,Comps!$C$2:$C$1000,"Sold",Comps!$H$2:$H$1000,"&lt;&gt;Loose"))</f>
        <v/>
      </c>
      <c r="K339" s="24">
        <f>IF(A339="","",IFERROR(AVERAGEIFS(Comps!$E$2:$E$1000,Comps!$A$2:$A$1000,A339,Comps!$C$2:$C$1000,"Sold",Comps!$H$2:$H$1000,"&lt;&gt;Loose"),""))</f>
        <v/>
      </c>
      <c r="L339" s="23">
        <f>IF(OR(A339="",J339=0),"",TEXT(MINIFS(Comps!$E$2:$E$1000,Comps!$A$2:$A$1000,A339,Comps!$C$2:$C$1000,"Sold",Comps!$H$2:$H$1000,"&lt;&gt;Loose"),"0")&amp;"-"&amp;TEXT(MAXIFS(Comps!$E$2:$E$1000,Comps!$A$2:$A$1000,A339,Comps!$C$2:$C$1000,"Sold",Comps!$H$2:$H$1000,"&lt;&gt;Loose"),"0"))</f>
        <v/>
      </c>
      <c r="M339" s="24">
        <f>IF(OR(F339="",H339=""),"",ROUND((F339+N(I339)+IF(N(I339)&gt;0,Settings!$B$14,0)+IFERROR(VLOOKUP(H339,Settings!$A$2:$C$10,3,FALSE),0)+Settings!$B$13)/(1-IFERROR(VLOOKUP(H339,Settings!$A$2:$C$10,2,FALSE),0)),2))</f>
        <v/>
      </c>
      <c r="N339" s="9" t="n"/>
      <c r="P339" s="22" t="n"/>
      <c r="Q339" s="22" t="n"/>
      <c r="R339" s="9" t="n"/>
      <c r="S339" s="9" t="n"/>
      <c r="T339" s="24">
        <f>IF(R339="","",ROUND(R339*IFERROR(VLOOKUP(H339,Settings!$A$2:$C$10,2,FALSE),0)+IFERROR(VLOOKUP(H339,Settings!$A$2:$C$10,3,FALSE),0),2))</f>
        <v/>
      </c>
      <c r="U339" s="24">
        <f>IF(R339="","",ROUND(R339-F339-N(S339)-IF(N(S339)&gt;0,Settings!$B$14,0)-T339,2))</f>
        <v/>
      </c>
      <c r="V339" s="23">
        <f>IF(OR(P339="",Q339=""),"",Q339-P339)</f>
        <v/>
      </c>
      <c r="W339" s="23">
        <f>IF(OR(P339="",O339&lt;&gt;"Listed"),"",TODAY()-P339)</f>
        <v/>
      </c>
    </row>
    <row r="340">
      <c r="E340" s="22" t="n"/>
      <c r="F340" s="9" t="n"/>
      <c r="I340" s="9" t="n"/>
      <c r="J340" s="23">
        <f>IF(A340="","",COUNTIFS(Comps!$A$2:$A$1000,A340,Comps!$C$2:$C$1000,"Sold",Comps!$H$2:$H$1000,"&lt;&gt;Loose"))</f>
        <v/>
      </c>
      <c r="K340" s="24">
        <f>IF(A340="","",IFERROR(AVERAGEIFS(Comps!$E$2:$E$1000,Comps!$A$2:$A$1000,A340,Comps!$C$2:$C$1000,"Sold",Comps!$H$2:$H$1000,"&lt;&gt;Loose"),""))</f>
        <v/>
      </c>
      <c r="L340" s="23">
        <f>IF(OR(A340="",J340=0),"",TEXT(MINIFS(Comps!$E$2:$E$1000,Comps!$A$2:$A$1000,A340,Comps!$C$2:$C$1000,"Sold",Comps!$H$2:$H$1000,"&lt;&gt;Loose"),"0")&amp;"-"&amp;TEXT(MAXIFS(Comps!$E$2:$E$1000,Comps!$A$2:$A$1000,A340,Comps!$C$2:$C$1000,"Sold",Comps!$H$2:$H$1000,"&lt;&gt;Loose"),"0"))</f>
        <v/>
      </c>
      <c r="M340" s="24">
        <f>IF(OR(F340="",H340=""),"",ROUND((F340+N(I340)+IF(N(I340)&gt;0,Settings!$B$14,0)+IFERROR(VLOOKUP(H340,Settings!$A$2:$C$10,3,FALSE),0)+Settings!$B$13)/(1-IFERROR(VLOOKUP(H340,Settings!$A$2:$C$10,2,FALSE),0)),2))</f>
        <v/>
      </c>
      <c r="N340" s="9" t="n"/>
      <c r="P340" s="22" t="n"/>
      <c r="Q340" s="22" t="n"/>
      <c r="R340" s="9" t="n"/>
      <c r="S340" s="9" t="n"/>
      <c r="T340" s="24">
        <f>IF(R340="","",ROUND(R340*IFERROR(VLOOKUP(H340,Settings!$A$2:$C$10,2,FALSE),0)+IFERROR(VLOOKUP(H340,Settings!$A$2:$C$10,3,FALSE),0),2))</f>
        <v/>
      </c>
      <c r="U340" s="24">
        <f>IF(R340="","",ROUND(R340-F340-N(S340)-IF(N(S340)&gt;0,Settings!$B$14,0)-T340,2))</f>
        <v/>
      </c>
      <c r="V340" s="23">
        <f>IF(OR(P340="",Q340=""),"",Q340-P340)</f>
        <v/>
      </c>
      <c r="W340" s="23">
        <f>IF(OR(P340="",O340&lt;&gt;"Listed"),"",TODAY()-P340)</f>
        <v/>
      </c>
    </row>
    <row r="341">
      <c r="E341" s="22" t="n"/>
      <c r="F341" s="9" t="n"/>
      <c r="I341" s="9" t="n"/>
      <c r="J341" s="23">
        <f>IF(A341="","",COUNTIFS(Comps!$A$2:$A$1000,A341,Comps!$C$2:$C$1000,"Sold",Comps!$H$2:$H$1000,"&lt;&gt;Loose"))</f>
        <v/>
      </c>
      <c r="K341" s="24">
        <f>IF(A341="","",IFERROR(AVERAGEIFS(Comps!$E$2:$E$1000,Comps!$A$2:$A$1000,A341,Comps!$C$2:$C$1000,"Sold",Comps!$H$2:$H$1000,"&lt;&gt;Loose"),""))</f>
        <v/>
      </c>
      <c r="L341" s="23">
        <f>IF(OR(A341="",J341=0),"",TEXT(MINIFS(Comps!$E$2:$E$1000,Comps!$A$2:$A$1000,A341,Comps!$C$2:$C$1000,"Sold",Comps!$H$2:$H$1000,"&lt;&gt;Loose"),"0")&amp;"-"&amp;TEXT(MAXIFS(Comps!$E$2:$E$1000,Comps!$A$2:$A$1000,A341,Comps!$C$2:$C$1000,"Sold",Comps!$H$2:$H$1000,"&lt;&gt;Loose"),"0"))</f>
        <v/>
      </c>
      <c r="M341" s="24">
        <f>IF(OR(F341="",H341=""),"",ROUND((F341+N(I341)+IF(N(I341)&gt;0,Settings!$B$14,0)+IFERROR(VLOOKUP(H341,Settings!$A$2:$C$10,3,FALSE),0)+Settings!$B$13)/(1-IFERROR(VLOOKUP(H341,Settings!$A$2:$C$10,2,FALSE),0)),2))</f>
        <v/>
      </c>
      <c r="N341" s="9" t="n"/>
      <c r="P341" s="22" t="n"/>
      <c r="Q341" s="22" t="n"/>
      <c r="R341" s="9" t="n"/>
      <c r="S341" s="9" t="n"/>
      <c r="T341" s="24">
        <f>IF(R341="","",ROUND(R341*IFERROR(VLOOKUP(H341,Settings!$A$2:$C$10,2,FALSE),0)+IFERROR(VLOOKUP(H341,Settings!$A$2:$C$10,3,FALSE),0),2))</f>
        <v/>
      </c>
      <c r="U341" s="24">
        <f>IF(R341="","",ROUND(R341-F341-N(S341)-IF(N(S341)&gt;0,Settings!$B$14,0)-T341,2))</f>
        <v/>
      </c>
      <c r="V341" s="23">
        <f>IF(OR(P341="",Q341=""),"",Q341-P341)</f>
        <v/>
      </c>
      <c r="W341" s="23">
        <f>IF(OR(P341="",O341&lt;&gt;"Listed"),"",TODAY()-P341)</f>
        <v/>
      </c>
    </row>
    <row r="342">
      <c r="E342" s="22" t="n"/>
      <c r="F342" s="9" t="n"/>
      <c r="I342" s="9" t="n"/>
      <c r="J342" s="23">
        <f>IF(A342="","",COUNTIFS(Comps!$A$2:$A$1000,A342,Comps!$C$2:$C$1000,"Sold",Comps!$H$2:$H$1000,"&lt;&gt;Loose"))</f>
        <v/>
      </c>
      <c r="K342" s="24">
        <f>IF(A342="","",IFERROR(AVERAGEIFS(Comps!$E$2:$E$1000,Comps!$A$2:$A$1000,A342,Comps!$C$2:$C$1000,"Sold",Comps!$H$2:$H$1000,"&lt;&gt;Loose"),""))</f>
        <v/>
      </c>
      <c r="L342" s="23">
        <f>IF(OR(A342="",J342=0),"",TEXT(MINIFS(Comps!$E$2:$E$1000,Comps!$A$2:$A$1000,A342,Comps!$C$2:$C$1000,"Sold",Comps!$H$2:$H$1000,"&lt;&gt;Loose"),"0")&amp;"-"&amp;TEXT(MAXIFS(Comps!$E$2:$E$1000,Comps!$A$2:$A$1000,A342,Comps!$C$2:$C$1000,"Sold",Comps!$H$2:$H$1000,"&lt;&gt;Loose"),"0"))</f>
        <v/>
      </c>
      <c r="M342" s="24">
        <f>IF(OR(F342="",H342=""),"",ROUND((F342+N(I342)+IF(N(I342)&gt;0,Settings!$B$14,0)+IFERROR(VLOOKUP(H342,Settings!$A$2:$C$10,3,FALSE),0)+Settings!$B$13)/(1-IFERROR(VLOOKUP(H342,Settings!$A$2:$C$10,2,FALSE),0)),2))</f>
        <v/>
      </c>
      <c r="N342" s="9" t="n"/>
      <c r="P342" s="22" t="n"/>
      <c r="Q342" s="22" t="n"/>
      <c r="R342" s="9" t="n"/>
      <c r="S342" s="9" t="n"/>
      <c r="T342" s="24">
        <f>IF(R342="","",ROUND(R342*IFERROR(VLOOKUP(H342,Settings!$A$2:$C$10,2,FALSE),0)+IFERROR(VLOOKUP(H342,Settings!$A$2:$C$10,3,FALSE),0),2))</f>
        <v/>
      </c>
      <c r="U342" s="24">
        <f>IF(R342="","",ROUND(R342-F342-N(S342)-IF(N(S342)&gt;0,Settings!$B$14,0)-T342,2))</f>
        <v/>
      </c>
      <c r="V342" s="23">
        <f>IF(OR(P342="",Q342=""),"",Q342-P342)</f>
        <v/>
      </c>
      <c r="W342" s="23">
        <f>IF(OR(P342="",O342&lt;&gt;"Listed"),"",TODAY()-P342)</f>
        <v/>
      </c>
    </row>
    <row r="343">
      <c r="E343" s="22" t="n"/>
      <c r="F343" s="9" t="n"/>
      <c r="I343" s="9" t="n"/>
      <c r="J343" s="23">
        <f>IF(A343="","",COUNTIFS(Comps!$A$2:$A$1000,A343,Comps!$C$2:$C$1000,"Sold",Comps!$H$2:$H$1000,"&lt;&gt;Loose"))</f>
        <v/>
      </c>
      <c r="K343" s="24">
        <f>IF(A343="","",IFERROR(AVERAGEIFS(Comps!$E$2:$E$1000,Comps!$A$2:$A$1000,A343,Comps!$C$2:$C$1000,"Sold",Comps!$H$2:$H$1000,"&lt;&gt;Loose"),""))</f>
        <v/>
      </c>
      <c r="L343" s="23">
        <f>IF(OR(A343="",J343=0),"",TEXT(MINIFS(Comps!$E$2:$E$1000,Comps!$A$2:$A$1000,A343,Comps!$C$2:$C$1000,"Sold",Comps!$H$2:$H$1000,"&lt;&gt;Loose"),"0")&amp;"-"&amp;TEXT(MAXIFS(Comps!$E$2:$E$1000,Comps!$A$2:$A$1000,A343,Comps!$C$2:$C$1000,"Sold",Comps!$H$2:$H$1000,"&lt;&gt;Loose"),"0"))</f>
        <v/>
      </c>
      <c r="M343" s="24">
        <f>IF(OR(F343="",H343=""),"",ROUND((F343+N(I343)+IF(N(I343)&gt;0,Settings!$B$14,0)+IFERROR(VLOOKUP(H343,Settings!$A$2:$C$10,3,FALSE),0)+Settings!$B$13)/(1-IFERROR(VLOOKUP(H343,Settings!$A$2:$C$10,2,FALSE),0)),2))</f>
        <v/>
      </c>
      <c r="N343" s="9" t="n"/>
      <c r="P343" s="22" t="n"/>
      <c r="Q343" s="22" t="n"/>
      <c r="R343" s="9" t="n"/>
      <c r="S343" s="9" t="n"/>
      <c r="T343" s="24">
        <f>IF(R343="","",ROUND(R343*IFERROR(VLOOKUP(H343,Settings!$A$2:$C$10,2,FALSE),0)+IFERROR(VLOOKUP(H343,Settings!$A$2:$C$10,3,FALSE),0),2))</f>
        <v/>
      </c>
      <c r="U343" s="24">
        <f>IF(R343="","",ROUND(R343-F343-N(S343)-IF(N(S343)&gt;0,Settings!$B$14,0)-T343,2))</f>
        <v/>
      </c>
      <c r="V343" s="23">
        <f>IF(OR(P343="",Q343=""),"",Q343-P343)</f>
        <v/>
      </c>
      <c r="W343" s="23">
        <f>IF(OR(P343="",O343&lt;&gt;"Listed"),"",TODAY()-P343)</f>
        <v/>
      </c>
    </row>
    <row r="344">
      <c r="E344" s="22" t="n"/>
      <c r="F344" s="9" t="n"/>
      <c r="I344" s="9" t="n"/>
      <c r="J344" s="23">
        <f>IF(A344="","",COUNTIFS(Comps!$A$2:$A$1000,A344,Comps!$C$2:$C$1000,"Sold",Comps!$H$2:$H$1000,"&lt;&gt;Loose"))</f>
        <v/>
      </c>
      <c r="K344" s="24">
        <f>IF(A344="","",IFERROR(AVERAGEIFS(Comps!$E$2:$E$1000,Comps!$A$2:$A$1000,A344,Comps!$C$2:$C$1000,"Sold",Comps!$H$2:$H$1000,"&lt;&gt;Loose"),""))</f>
        <v/>
      </c>
      <c r="L344" s="23">
        <f>IF(OR(A344="",J344=0),"",TEXT(MINIFS(Comps!$E$2:$E$1000,Comps!$A$2:$A$1000,A344,Comps!$C$2:$C$1000,"Sold",Comps!$H$2:$H$1000,"&lt;&gt;Loose"),"0")&amp;"-"&amp;TEXT(MAXIFS(Comps!$E$2:$E$1000,Comps!$A$2:$A$1000,A344,Comps!$C$2:$C$1000,"Sold",Comps!$H$2:$H$1000,"&lt;&gt;Loose"),"0"))</f>
        <v/>
      </c>
      <c r="M344" s="24">
        <f>IF(OR(F344="",H344=""),"",ROUND((F344+N(I344)+IF(N(I344)&gt;0,Settings!$B$14,0)+IFERROR(VLOOKUP(H344,Settings!$A$2:$C$10,3,FALSE),0)+Settings!$B$13)/(1-IFERROR(VLOOKUP(H344,Settings!$A$2:$C$10,2,FALSE),0)),2))</f>
        <v/>
      </c>
      <c r="N344" s="9" t="n"/>
      <c r="P344" s="22" t="n"/>
      <c r="Q344" s="22" t="n"/>
      <c r="R344" s="9" t="n"/>
      <c r="S344" s="9" t="n"/>
      <c r="T344" s="24">
        <f>IF(R344="","",ROUND(R344*IFERROR(VLOOKUP(H344,Settings!$A$2:$C$10,2,FALSE),0)+IFERROR(VLOOKUP(H344,Settings!$A$2:$C$10,3,FALSE),0),2))</f>
        <v/>
      </c>
      <c r="U344" s="24">
        <f>IF(R344="","",ROUND(R344-F344-N(S344)-IF(N(S344)&gt;0,Settings!$B$14,0)-T344,2))</f>
        <v/>
      </c>
      <c r="V344" s="23">
        <f>IF(OR(P344="",Q344=""),"",Q344-P344)</f>
        <v/>
      </c>
      <c r="W344" s="23">
        <f>IF(OR(P344="",O344&lt;&gt;"Listed"),"",TODAY()-P344)</f>
        <v/>
      </c>
    </row>
    <row r="345">
      <c r="E345" s="22" t="n"/>
      <c r="F345" s="9" t="n"/>
      <c r="I345" s="9" t="n"/>
      <c r="J345" s="23">
        <f>IF(A345="","",COUNTIFS(Comps!$A$2:$A$1000,A345,Comps!$C$2:$C$1000,"Sold",Comps!$H$2:$H$1000,"&lt;&gt;Loose"))</f>
        <v/>
      </c>
      <c r="K345" s="24">
        <f>IF(A345="","",IFERROR(AVERAGEIFS(Comps!$E$2:$E$1000,Comps!$A$2:$A$1000,A345,Comps!$C$2:$C$1000,"Sold",Comps!$H$2:$H$1000,"&lt;&gt;Loose"),""))</f>
        <v/>
      </c>
      <c r="L345" s="23">
        <f>IF(OR(A345="",J345=0),"",TEXT(MINIFS(Comps!$E$2:$E$1000,Comps!$A$2:$A$1000,A345,Comps!$C$2:$C$1000,"Sold",Comps!$H$2:$H$1000,"&lt;&gt;Loose"),"0")&amp;"-"&amp;TEXT(MAXIFS(Comps!$E$2:$E$1000,Comps!$A$2:$A$1000,A345,Comps!$C$2:$C$1000,"Sold",Comps!$H$2:$H$1000,"&lt;&gt;Loose"),"0"))</f>
        <v/>
      </c>
      <c r="M345" s="24">
        <f>IF(OR(F345="",H345=""),"",ROUND((F345+N(I345)+IF(N(I345)&gt;0,Settings!$B$14,0)+IFERROR(VLOOKUP(H345,Settings!$A$2:$C$10,3,FALSE),0)+Settings!$B$13)/(1-IFERROR(VLOOKUP(H345,Settings!$A$2:$C$10,2,FALSE),0)),2))</f>
        <v/>
      </c>
      <c r="N345" s="9" t="n"/>
      <c r="P345" s="22" t="n"/>
      <c r="Q345" s="22" t="n"/>
      <c r="R345" s="9" t="n"/>
      <c r="S345" s="9" t="n"/>
      <c r="T345" s="24">
        <f>IF(R345="","",ROUND(R345*IFERROR(VLOOKUP(H345,Settings!$A$2:$C$10,2,FALSE),0)+IFERROR(VLOOKUP(H345,Settings!$A$2:$C$10,3,FALSE),0),2))</f>
        <v/>
      </c>
      <c r="U345" s="24">
        <f>IF(R345="","",ROUND(R345-F345-N(S345)-IF(N(S345)&gt;0,Settings!$B$14,0)-T345,2))</f>
        <v/>
      </c>
      <c r="V345" s="23">
        <f>IF(OR(P345="",Q345=""),"",Q345-P345)</f>
        <v/>
      </c>
      <c r="W345" s="23">
        <f>IF(OR(P345="",O345&lt;&gt;"Listed"),"",TODAY()-P345)</f>
        <v/>
      </c>
    </row>
    <row r="346">
      <c r="E346" s="22" t="n"/>
      <c r="F346" s="9" t="n"/>
      <c r="I346" s="9" t="n"/>
      <c r="J346" s="23">
        <f>IF(A346="","",COUNTIFS(Comps!$A$2:$A$1000,A346,Comps!$C$2:$C$1000,"Sold",Comps!$H$2:$H$1000,"&lt;&gt;Loose"))</f>
        <v/>
      </c>
      <c r="K346" s="24">
        <f>IF(A346="","",IFERROR(AVERAGEIFS(Comps!$E$2:$E$1000,Comps!$A$2:$A$1000,A346,Comps!$C$2:$C$1000,"Sold",Comps!$H$2:$H$1000,"&lt;&gt;Loose"),""))</f>
        <v/>
      </c>
      <c r="L346" s="23">
        <f>IF(OR(A346="",J346=0),"",TEXT(MINIFS(Comps!$E$2:$E$1000,Comps!$A$2:$A$1000,A346,Comps!$C$2:$C$1000,"Sold",Comps!$H$2:$H$1000,"&lt;&gt;Loose"),"0")&amp;"-"&amp;TEXT(MAXIFS(Comps!$E$2:$E$1000,Comps!$A$2:$A$1000,A346,Comps!$C$2:$C$1000,"Sold",Comps!$H$2:$H$1000,"&lt;&gt;Loose"),"0"))</f>
        <v/>
      </c>
      <c r="M346" s="24">
        <f>IF(OR(F346="",H346=""),"",ROUND((F346+N(I346)+IF(N(I346)&gt;0,Settings!$B$14,0)+IFERROR(VLOOKUP(H346,Settings!$A$2:$C$10,3,FALSE),0)+Settings!$B$13)/(1-IFERROR(VLOOKUP(H346,Settings!$A$2:$C$10,2,FALSE),0)),2))</f>
        <v/>
      </c>
      <c r="N346" s="9" t="n"/>
      <c r="P346" s="22" t="n"/>
      <c r="Q346" s="22" t="n"/>
      <c r="R346" s="9" t="n"/>
      <c r="S346" s="9" t="n"/>
      <c r="T346" s="24">
        <f>IF(R346="","",ROUND(R346*IFERROR(VLOOKUP(H346,Settings!$A$2:$C$10,2,FALSE),0)+IFERROR(VLOOKUP(H346,Settings!$A$2:$C$10,3,FALSE),0),2))</f>
        <v/>
      </c>
      <c r="U346" s="24">
        <f>IF(R346="","",ROUND(R346-F346-N(S346)-IF(N(S346)&gt;0,Settings!$B$14,0)-T346,2))</f>
        <v/>
      </c>
      <c r="V346" s="23">
        <f>IF(OR(P346="",Q346=""),"",Q346-P346)</f>
        <v/>
      </c>
      <c r="W346" s="23">
        <f>IF(OR(P346="",O346&lt;&gt;"Listed"),"",TODAY()-P346)</f>
        <v/>
      </c>
    </row>
    <row r="347">
      <c r="E347" s="22" t="n"/>
      <c r="F347" s="9" t="n"/>
      <c r="I347" s="9" t="n"/>
      <c r="J347" s="23">
        <f>IF(A347="","",COUNTIFS(Comps!$A$2:$A$1000,A347,Comps!$C$2:$C$1000,"Sold",Comps!$H$2:$H$1000,"&lt;&gt;Loose"))</f>
        <v/>
      </c>
      <c r="K347" s="24">
        <f>IF(A347="","",IFERROR(AVERAGEIFS(Comps!$E$2:$E$1000,Comps!$A$2:$A$1000,A347,Comps!$C$2:$C$1000,"Sold",Comps!$H$2:$H$1000,"&lt;&gt;Loose"),""))</f>
        <v/>
      </c>
      <c r="L347" s="23">
        <f>IF(OR(A347="",J347=0),"",TEXT(MINIFS(Comps!$E$2:$E$1000,Comps!$A$2:$A$1000,A347,Comps!$C$2:$C$1000,"Sold",Comps!$H$2:$H$1000,"&lt;&gt;Loose"),"0")&amp;"-"&amp;TEXT(MAXIFS(Comps!$E$2:$E$1000,Comps!$A$2:$A$1000,A347,Comps!$C$2:$C$1000,"Sold",Comps!$H$2:$H$1000,"&lt;&gt;Loose"),"0"))</f>
        <v/>
      </c>
      <c r="M347" s="24">
        <f>IF(OR(F347="",H347=""),"",ROUND((F347+N(I347)+IF(N(I347)&gt;0,Settings!$B$14,0)+IFERROR(VLOOKUP(H347,Settings!$A$2:$C$10,3,FALSE),0)+Settings!$B$13)/(1-IFERROR(VLOOKUP(H347,Settings!$A$2:$C$10,2,FALSE),0)),2))</f>
        <v/>
      </c>
      <c r="N347" s="9" t="n"/>
      <c r="P347" s="22" t="n"/>
      <c r="Q347" s="22" t="n"/>
      <c r="R347" s="9" t="n"/>
      <c r="S347" s="9" t="n"/>
      <c r="T347" s="24">
        <f>IF(R347="","",ROUND(R347*IFERROR(VLOOKUP(H347,Settings!$A$2:$C$10,2,FALSE),0)+IFERROR(VLOOKUP(H347,Settings!$A$2:$C$10,3,FALSE),0),2))</f>
        <v/>
      </c>
      <c r="U347" s="24">
        <f>IF(R347="","",ROUND(R347-F347-N(S347)-IF(N(S347)&gt;0,Settings!$B$14,0)-T347,2))</f>
        <v/>
      </c>
      <c r="V347" s="23">
        <f>IF(OR(P347="",Q347=""),"",Q347-P347)</f>
        <v/>
      </c>
      <c r="W347" s="23">
        <f>IF(OR(P347="",O347&lt;&gt;"Listed"),"",TODAY()-P347)</f>
        <v/>
      </c>
    </row>
    <row r="348">
      <c r="E348" s="22" t="n"/>
      <c r="F348" s="9" t="n"/>
      <c r="I348" s="9" t="n"/>
      <c r="J348" s="23">
        <f>IF(A348="","",COUNTIFS(Comps!$A$2:$A$1000,A348,Comps!$C$2:$C$1000,"Sold",Comps!$H$2:$H$1000,"&lt;&gt;Loose"))</f>
        <v/>
      </c>
      <c r="K348" s="24">
        <f>IF(A348="","",IFERROR(AVERAGEIFS(Comps!$E$2:$E$1000,Comps!$A$2:$A$1000,A348,Comps!$C$2:$C$1000,"Sold",Comps!$H$2:$H$1000,"&lt;&gt;Loose"),""))</f>
        <v/>
      </c>
      <c r="L348" s="23">
        <f>IF(OR(A348="",J348=0),"",TEXT(MINIFS(Comps!$E$2:$E$1000,Comps!$A$2:$A$1000,A348,Comps!$C$2:$C$1000,"Sold",Comps!$H$2:$H$1000,"&lt;&gt;Loose"),"0")&amp;"-"&amp;TEXT(MAXIFS(Comps!$E$2:$E$1000,Comps!$A$2:$A$1000,A348,Comps!$C$2:$C$1000,"Sold",Comps!$H$2:$H$1000,"&lt;&gt;Loose"),"0"))</f>
        <v/>
      </c>
      <c r="M348" s="24">
        <f>IF(OR(F348="",H348=""),"",ROUND((F348+N(I348)+IF(N(I348)&gt;0,Settings!$B$14,0)+IFERROR(VLOOKUP(H348,Settings!$A$2:$C$10,3,FALSE),0)+Settings!$B$13)/(1-IFERROR(VLOOKUP(H348,Settings!$A$2:$C$10,2,FALSE),0)),2))</f>
        <v/>
      </c>
      <c r="N348" s="9" t="n"/>
      <c r="P348" s="22" t="n"/>
      <c r="Q348" s="22" t="n"/>
      <c r="R348" s="9" t="n"/>
      <c r="S348" s="9" t="n"/>
      <c r="T348" s="24">
        <f>IF(R348="","",ROUND(R348*IFERROR(VLOOKUP(H348,Settings!$A$2:$C$10,2,FALSE),0)+IFERROR(VLOOKUP(H348,Settings!$A$2:$C$10,3,FALSE),0),2))</f>
        <v/>
      </c>
      <c r="U348" s="24">
        <f>IF(R348="","",ROUND(R348-F348-N(S348)-IF(N(S348)&gt;0,Settings!$B$14,0)-T348,2))</f>
        <v/>
      </c>
      <c r="V348" s="23">
        <f>IF(OR(P348="",Q348=""),"",Q348-P348)</f>
        <v/>
      </c>
      <c r="W348" s="23">
        <f>IF(OR(P348="",O348&lt;&gt;"Listed"),"",TODAY()-P348)</f>
        <v/>
      </c>
    </row>
    <row r="349">
      <c r="E349" s="22" t="n"/>
      <c r="F349" s="9" t="n"/>
      <c r="I349" s="9" t="n"/>
      <c r="J349" s="23">
        <f>IF(A349="","",COUNTIFS(Comps!$A$2:$A$1000,A349,Comps!$C$2:$C$1000,"Sold",Comps!$H$2:$H$1000,"&lt;&gt;Loose"))</f>
        <v/>
      </c>
      <c r="K349" s="24">
        <f>IF(A349="","",IFERROR(AVERAGEIFS(Comps!$E$2:$E$1000,Comps!$A$2:$A$1000,A349,Comps!$C$2:$C$1000,"Sold",Comps!$H$2:$H$1000,"&lt;&gt;Loose"),""))</f>
        <v/>
      </c>
      <c r="L349" s="23">
        <f>IF(OR(A349="",J349=0),"",TEXT(MINIFS(Comps!$E$2:$E$1000,Comps!$A$2:$A$1000,A349,Comps!$C$2:$C$1000,"Sold",Comps!$H$2:$H$1000,"&lt;&gt;Loose"),"0")&amp;"-"&amp;TEXT(MAXIFS(Comps!$E$2:$E$1000,Comps!$A$2:$A$1000,A349,Comps!$C$2:$C$1000,"Sold",Comps!$H$2:$H$1000,"&lt;&gt;Loose"),"0"))</f>
        <v/>
      </c>
      <c r="M349" s="24">
        <f>IF(OR(F349="",H349=""),"",ROUND((F349+N(I349)+IF(N(I349)&gt;0,Settings!$B$14,0)+IFERROR(VLOOKUP(H349,Settings!$A$2:$C$10,3,FALSE),0)+Settings!$B$13)/(1-IFERROR(VLOOKUP(H349,Settings!$A$2:$C$10,2,FALSE),0)),2))</f>
        <v/>
      </c>
      <c r="N349" s="9" t="n"/>
      <c r="P349" s="22" t="n"/>
      <c r="Q349" s="22" t="n"/>
      <c r="R349" s="9" t="n"/>
      <c r="S349" s="9" t="n"/>
      <c r="T349" s="24">
        <f>IF(R349="","",ROUND(R349*IFERROR(VLOOKUP(H349,Settings!$A$2:$C$10,2,FALSE),0)+IFERROR(VLOOKUP(H349,Settings!$A$2:$C$10,3,FALSE),0),2))</f>
        <v/>
      </c>
      <c r="U349" s="24">
        <f>IF(R349="","",ROUND(R349-F349-N(S349)-IF(N(S349)&gt;0,Settings!$B$14,0)-T349,2))</f>
        <v/>
      </c>
      <c r="V349" s="23">
        <f>IF(OR(P349="",Q349=""),"",Q349-P349)</f>
        <v/>
      </c>
      <c r="W349" s="23">
        <f>IF(OR(P349="",O349&lt;&gt;"Listed"),"",TODAY()-P349)</f>
        <v/>
      </c>
    </row>
    <row r="350">
      <c r="E350" s="22" t="n"/>
      <c r="F350" s="9" t="n"/>
      <c r="I350" s="9" t="n"/>
      <c r="J350" s="23">
        <f>IF(A350="","",COUNTIFS(Comps!$A$2:$A$1000,A350,Comps!$C$2:$C$1000,"Sold",Comps!$H$2:$H$1000,"&lt;&gt;Loose"))</f>
        <v/>
      </c>
      <c r="K350" s="24">
        <f>IF(A350="","",IFERROR(AVERAGEIFS(Comps!$E$2:$E$1000,Comps!$A$2:$A$1000,A350,Comps!$C$2:$C$1000,"Sold",Comps!$H$2:$H$1000,"&lt;&gt;Loose"),""))</f>
        <v/>
      </c>
      <c r="L350" s="23">
        <f>IF(OR(A350="",J350=0),"",TEXT(MINIFS(Comps!$E$2:$E$1000,Comps!$A$2:$A$1000,A350,Comps!$C$2:$C$1000,"Sold",Comps!$H$2:$H$1000,"&lt;&gt;Loose"),"0")&amp;"-"&amp;TEXT(MAXIFS(Comps!$E$2:$E$1000,Comps!$A$2:$A$1000,A350,Comps!$C$2:$C$1000,"Sold",Comps!$H$2:$H$1000,"&lt;&gt;Loose"),"0"))</f>
        <v/>
      </c>
      <c r="M350" s="24">
        <f>IF(OR(F350="",H350=""),"",ROUND((F350+N(I350)+IF(N(I350)&gt;0,Settings!$B$14,0)+IFERROR(VLOOKUP(H350,Settings!$A$2:$C$10,3,FALSE),0)+Settings!$B$13)/(1-IFERROR(VLOOKUP(H350,Settings!$A$2:$C$10,2,FALSE),0)),2))</f>
        <v/>
      </c>
      <c r="N350" s="9" t="n"/>
      <c r="P350" s="22" t="n"/>
      <c r="Q350" s="22" t="n"/>
      <c r="R350" s="9" t="n"/>
      <c r="S350" s="9" t="n"/>
      <c r="T350" s="24">
        <f>IF(R350="","",ROUND(R350*IFERROR(VLOOKUP(H350,Settings!$A$2:$C$10,2,FALSE),0)+IFERROR(VLOOKUP(H350,Settings!$A$2:$C$10,3,FALSE),0),2))</f>
        <v/>
      </c>
      <c r="U350" s="24">
        <f>IF(R350="","",ROUND(R350-F350-N(S350)-IF(N(S350)&gt;0,Settings!$B$14,0)-T350,2))</f>
        <v/>
      </c>
      <c r="V350" s="23">
        <f>IF(OR(P350="",Q350=""),"",Q350-P350)</f>
        <v/>
      </c>
      <c r="W350" s="23">
        <f>IF(OR(P350="",O350&lt;&gt;"Listed"),"",TODAY()-P350)</f>
        <v/>
      </c>
    </row>
    <row r="351">
      <c r="E351" s="22" t="n"/>
      <c r="F351" s="9" t="n"/>
      <c r="I351" s="9" t="n"/>
      <c r="J351" s="23">
        <f>IF(A351="","",COUNTIFS(Comps!$A$2:$A$1000,A351,Comps!$C$2:$C$1000,"Sold",Comps!$H$2:$H$1000,"&lt;&gt;Loose"))</f>
        <v/>
      </c>
      <c r="K351" s="24">
        <f>IF(A351="","",IFERROR(AVERAGEIFS(Comps!$E$2:$E$1000,Comps!$A$2:$A$1000,A351,Comps!$C$2:$C$1000,"Sold",Comps!$H$2:$H$1000,"&lt;&gt;Loose"),""))</f>
        <v/>
      </c>
      <c r="L351" s="23">
        <f>IF(OR(A351="",J351=0),"",TEXT(MINIFS(Comps!$E$2:$E$1000,Comps!$A$2:$A$1000,A351,Comps!$C$2:$C$1000,"Sold",Comps!$H$2:$H$1000,"&lt;&gt;Loose"),"0")&amp;"-"&amp;TEXT(MAXIFS(Comps!$E$2:$E$1000,Comps!$A$2:$A$1000,A351,Comps!$C$2:$C$1000,"Sold",Comps!$H$2:$H$1000,"&lt;&gt;Loose"),"0"))</f>
        <v/>
      </c>
      <c r="M351" s="24">
        <f>IF(OR(F351="",H351=""),"",ROUND((F351+N(I351)+IF(N(I351)&gt;0,Settings!$B$14,0)+IFERROR(VLOOKUP(H351,Settings!$A$2:$C$10,3,FALSE),0)+Settings!$B$13)/(1-IFERROR(VLOOKUP(H351,Settings!$A$2:$C$10,2,FALSE),0)),2))</f>
        <v/>
      </c>
      <c r="N351" s="9" t="n"/>
      <c r="P351" s="22" t="n"/>
      <c r="Q351" s="22" t="n"/>
      <c r="R351" s="9" t="n"/>
      <c r="S351" s="9" t="n"/>
      <c r="T351" s="24">
        <f>IF(R351="","",ROUND(R351*IFERROR(VLOOKUP(H351,Settings!$A$2:$C$10,2,FALSE),0)+IFERROR(VLOOKUP(H351,Settings!$A$2:$C$10,3,FALSE),0),2))</f>
        <v/>
      </c>
      <c r="U351" s="24">
        <f>IF(R351="","",ROUND(R351-F351-N(S351)-IF(N(S351)&gt;0,Settings!$B$14,0)-T351,2))</f>
        <v/>
      </c>
      <c r="V351" s="23">
        <f>IF(OR(P351="",Q351=""),"",Q351-P351)</f>
        <v/>
      </c>
      <c r="W351" s="23">
        <f>IF(OR(P351="",O351&lt;&gt;"Listed"),"",TODAY()-P351)</f>
        <v/>
      </c>
    </row>
    <row r="352">
      <c r="E352" s="22" t="n"/>
      <c r="F352" s="9" t="n"/>
      <c r="I352" s="9" t="n"/>
      <c r="J352" s="23">
        <f>IF(A352="","",COUNTIFS(Comps!$A$2:$A$1000,A352,Comps!$C$2:$C$1000,"Sold",Comps!$H$2:$H$1000,"&lt;&gt;Loose"))</f>
        <v/>
      </c>
      <c r="K352" s="24">
        <f>IF(A352="","",IFERROR(AVERAGEIFS(Comps!$E$2:$E$1000,Comps!$A$2:$A$1000,A352,Comps!$C$2:$C$1000,"Sold",Comps!$H$2:$H$1000,"&lt;&gt;Loose"),""))</f>
        <v/>
      </c>
      <c r="L352" s="23">
        <f>IF(OR(A352="",J352=0),"",TEXT(MINIFS(Comps!$E$2:$E$1000,Comps!$A$2:$A$1000,A352,Comps!$C$2:$C$1000,"Sold",Comps!$H$2:$H$1000,"&lt;&gt;Loose"),"0")&amp;"-"&amp;TEXT(MAXIFS(Comps!$E$2:$E$1000,Comps!$A$2:$A$1000,A352,Comps!$C$2:$C$1000,"Sold",Comps!$H$2:$H$1000,"&lt;&gt;Loose"),"0"))</f>
        <v/>
      </c>
      <c r="M352" s="24">
        <f>IF(OR(F352="",H352=""),"",ROUND((F352+N(I352)+IF(N(I352)&gt;0,Settings!$B$14,0)+IFERROR(VLOOKUP(H352,Settings!$A$2:$C$10,3,FALSE),0)+Settings!$B$13)/(1-IFERROR(VLOOKUP(H352,Settings!$A$2:$C$10,2,FALSE),0)),2))</f>
        <v/>
      </c>
      <c r="N352" s="9" t="n"/>
      <c r="P352" s="22" t="n"/>
      <c r="Q352" s="22" t="n"/>
      <c r="R352" s="9" t="n"/>
      <c r="S352" s="9" t="n"/>
      <c r="T352" s="24">
        <f>IF(R352="","",ROUND(R352*IFERROR(VLOOKUP(H352,Settings!$A$2:$C$10,2,FALSE),0)+IFERROR(VLOOKUP(H352,Settings!$A$2:$C$10,3,FALSE),0),2))</f>
        <v/>
      </c>
      <c r="U352" s="24">
        <f>IF(R352="","",ROUND(R352-F352-N(S352)-IF(N(S352)&gt;0,Settings!$B$14,0)-T352,2))</f>
        <v/>
      </c>
      <c r="V352" s="23">
        <f>IF(OR(P352="",Q352=""),"",Q352-P352)</f>
        <v/>
      </c>
      <c r="W352" s="23">
        <f>IF(OR(P352="",O352&lt;&gt;"Listed"),"",TODAY()-P352)</f>
        <v/>
      </c>
    </row>
    <row r="353">
      <c r="E353" s="22" t="n"/>
      <c r="F353" s="9" t="n"/>
      <c r="I353" s="9" t="n"/>
      <c r="J353" s="23">
        <f>IF(A353="","",COUNTIFS(Comps!$A$2:$A$1000,A353,Comps!$C$2:$C$1000,"Sold",Comps!$H$2:$H$1000,"&lt;&gt;Loose"))</f>
        <v/>
      </c>
      <c r="K353" s="24">
        <f>IF(A353="","",IFERROR(AVERAGEIFS(Comps!$E$2:$E$1000,Comps!$A$2:$A$1000,A353,Comps!$C$2:$C$1000,"Sold",Comps!$H$2:$H$1000,"&lt;&gt;Loose"),""))</f>
        <v/>
      </c>
      <c r="L353" s="23">
        <f>IF(OR(A353="",J353=0),"",TEXT(MINIFS(Comps!$E$2:$E$1000,Comps!$A$2:$A$1000,A353,Comps!$C$2:$C$1000,"Sold",Comps!$H$2:$H$1000,"&lt;&gt;Loose"),"0")&amp;"-"&amp;TEXT(MAXIFS(Comps!$E$2:$E$1000,Comps!$A$2:$A$1000,A353,Comps!$C$2:$C$1000,"Sold",Comps!$H$2:$H$1000,"&lt;&gt;Loose"),"0"))</f>
        <v/>
      </c>
      <c r="M353" s="24">
        <f>IF(OR(F353="",H353=""),"",ROUND((F353+N(I353)+IF(N(I353)&gt;0,Settings!$B$14,0)+IFERROR(VLOOKUP(H353,Settings!$A$2:$C$10,3,FALSE),0)+Settings!$B$13)/(1-IFERROR(VLOOKUP(H353,Settings!$A$2:$C$10,2,FALSE),0)),2))</f>
        <v/>
      </c>
      <c r="N353" s="9" t="n"/>
      <c r="P353" s="22" t="n"/>
      <c r="Q353" s="22" t="n"/>
      <c r="R353" s="9" t="n"/>
      <c r="S353" s="9" t="n"/>
      <c r="T353" s="24">
        <f>IF(R353="","",ROUND(R353*IFERROR(VLOOKUP(H353,Settings!$A$2:$C$10,2,FALSE),0)+IFERROR(VLOOKUP(H353,Settings!$A$2:$C$10,3,FALSE),0),2))</f>
        <v/>
      </c>
      <c r="U353" s="24">
        <f>IF(R353="","",ROUND(R353-F353-N(S353)-IF(N(S353)&gt;0,Settings!$B$14,0)-T353,2))</f>
        <v/>
      </c>
      <c r="V353" s="23">
        <f>IF(OR(P353="",Q353=""),"",Q353-P353)</f>
        <v/>
      </c>
      <c r="W353" s="23">
        <f>IF(OR(P353="",O353&lt;&gt;"Listed"),"",TODAY()-P353)</f>
        <v/>
      </c>
    </row>
    <row r="354">
      <c r="E354" s="22" t="n"/>
      <c r="F354" s="9" t="n"/>
      <c r="I354" s="9" t="n"/>
      <c r="J354" s="23">
        <f>IF(A354="","",COUNTIFS(Comps!$A$2:$A$1000,A354,Comps!$C$2:$C$1000,"Sold",Comps!$H$2:$H$1000,"&lt;&gt;Loose"))</f>
        <v/>
      </c>
      <c r="K354" s="24">
        <f>IF(A354="","",IFERROR(AVERAGEIFS(Comps!$E$2:$E$1000,Comps!$A$2:$A$1000,A354,Comps!$C$2:$C$1000,"Sold",Comps!$H$2:$H$1000,"&lt;&gt;Loose"),""))</f>
        <v/>
      </c>
      <c r="L354" s="23">
        <f>IF(OR(A354="",J354=0),"",TEXT(MINIFS(Comps!$E$2:$E$1000,Comps!$A$2:$A$1000,A354,Comps!$C$2:$C$1000,"Sold",Comps!$H$2:$H$1000,"&lt;&gt;Loose"),"0")&amp;"-"&amp;TEXT(MAXIFS(Comps!$E$2:$E$1000,Comps!$A$2:$A$1000,A354,Comps!$C$2:$C$1000,"Sold",Comps!$H$2:$H$1000,"&lt;&gt;Loose"),"0"))</f>
        <v/>
      </c>
      <c r="M354" s="24">
        <f>IF(OR(F354="",H354=""),"",ROUND((F354+N(I354)+IF(N(I354)&gt;0,Settings!$B$14,0)+IFERROR(VLOOKUP(H354,Settings!$A$2:$C$10,3,FALSE),0)+Settings!$B$13)/(1-IFERROR(VLOOKUP(H354,Settings!$A$2:$C$10,2,FALSE),0)),2))</f>
        <v/>
      </c>
      <c r="N354" s="9" t="n"/>
      <c r="P354" s="22" t="n"/>
      <c r="Q354" s="22" t="n"/>
      <c r="R354" s="9" t="n"/>
      <c r="S354" s="9" t="n"/>
      <c r="T354" s="24">
        <f>IF(R354="","",ROUND(R354*IFERROR(VLOOKUP(H354,Settings!$A$2:$C$10,2,FALSE),0)+IFERROR(VLOOKUP(H354,Settings!$A$2:$C$10,3,FALSE),0),2))</f>
        <v/>
      </c>
      <c r="U354" s="24">
        <f>IF(R354="","",ROUND(R354-F354-N(S354)-IF(N(S354)&gt;0,Settings!$B$14,0)-T354,2))</f>
        <v/>
      </c>
      <c r="V354" s="23">
        <f>IF(OR(P354="",Q354=""),"",Q354-P354)</f>
        <v/>
      </c>
      <c r="W354" s="23">
        <f>IF(OR(P354="",O354&lt;&gt;"Listed"),"",TODAY()-P354)</f>
        <v/>
      </c>
    </row>
    <row r="355">
      <c r="E355" s="22" t="n"/>
      <c r="F355" s="9" t="n"/>
      <c r="I355" s="9" t="n"/>
      <c r="J355" s="23">
        <f>IF(A355="","",COUNTIFS(Comps!$A$2:$A$1000,A355,Comps!$C$2:$C$1000,"Sold",Comps!$H$2:$H$1000,"&lt;&gt;Loose"))</f>
        <v/>
      </c>
      <c r="K355" s="24">
        <f>IF(A355="","",IFERROR(AVERAGEIFS(Comps!$E$2:$E$1000,Comps!$A$2:$A$1000,A355,Comps!$C$2:$C$1000,"Sold",Comps!$H$2:$H$1000,"&lt;&gt;Loose"),""))</f>
        <v/>
      </c>
      <c r="L355" s="23">
        <f>IF(OR(A355="",J355=0),"",TEXT(MINIFS(Comps!$E$2:$E$1000,Comps!$A$2:$A$1000,A355,Comps!$C$2:$C$1000,"Sold",Comps!$H$2:$H$1000,"&lt;&gt;Loose"),"0")&amp;"-"&amp;TEXT(MAXIFS(Comps!$E$2:$E$1000,Comps!$A$2:$A$1000,A355,Comps!$C$2:$C$1000,"Sold",Comps!$H$2:$H$1000,"&lt;&gt;Loose"),"0"))</f>
        <v/>
      </c>
      <c r="M355" s="24">
        <f>IF(OR(F355="",H355=""),"",ROUND((F355+N(I355)+IF(N(I355)&gt;0,Settings!$B$14,0)+IFERROR(VLOOKUP(H355,Settings!$A$2:$C$10,3,FALSE),0)+Settings!$B$13)/(1-IFERROR(VLOOKUP(H355,Settings!$A$2:$C$10,2,FALSE),0)),2))</f>
        <v/>
      </c>
      <c r="N355" s="9" t="n"/>
      <c r="P355" s="22" t="n"/>
      <c r="Q355" s="22" t="n"/>
      <c r="R355" s="9" t="n"/>
      <c r="S355" s="9" t="n"/>
      <c r="T355" s="24">
        <f>IF(R355="","",ROUND(R355*IFERROR(VLOOKUP(H355,Settings!$A$2:$C$10,2,FALSE),0)+IFERROR(VLOOKUP(H355,Settings!$A$2:$C$10,3,FALSE),0),2))</f>
        <v/>
      </c>
      <c r="U355" s="24">
        <f>IF(R355="","",ROUND(R355-F355-N(S355)-IF(N(S355)&gt;0,Settings!$B$14,0)-T355,2))</f>
        <v/>
      </c>
      <c r="V355" s="23">
        <f>IF(OR(P355="",Q355=""),"",Q355-P355)</f>
        <v/>
      </c>
      <c r="W355" s="23">
        <f>IF(OR(P355="",O355&lt;&gt;"Listed"),"",TODAY()-P355)</f>
        <v/>
      </c>
    </row>
    <row r="356">
      <c r="E356" s="22" t="n"/>
      <c r="F356" s="9" t="n"/>
      <c r="I356" s="9" t="n"/>
      <c r="J356" s="23">
        <f>IF(A356="","",COUNTIFS(Comps!$A$2:$A$1000,A356,Comps!$C$2:$C$1000,"Sold",Comps!$H$2:$H$1000,"&lt;&gt;Loose"))</f>
        <v/>
      </c>
      <c r="K356" s="24">
        <f>IF(A356="","",IFERROR(AVERAGEIFS(Comps!$E$2:$E$1000,Comps!$A$2:$A$1000,A356,Comps!$C$2:$C$1000,"Sold",Comps!$H$2:$H$1000,"&lt;&gt;Loose"),""))</f>
        <v/>
      </c>
      <c r="L356" s="23">
        <f>IF(OR(A356="",J356=0),"",TEXT(MINIFS(Comps!$E$2:$E$1000,Comps!$A$2:$A$1000,A356,Comps!$C$2:$C$1000,"Sold",Comps!$H$2:$H$1000,"&lt;&gt;Loose"),"0")&amp;"-"&amp;TEXT(MAXIFS(Comps!$E$2:$E$1000,Comps!$A$2:$A$1000,A356,Comps!$C$2:$C$1000,"Sold",Comps!$H$2:$H$1000,"&lt;&gt;Loose"),"0"))</f>
        <v/>
      </c>
      <c r="M356" s="24">
        <f>IF(OR(F356="",H356=""),"",ROUND((F356+N(I356)+IF(N(I356)&gt;0,Settings!$B$14,0)+IFERROR(VLOOKUP(H356,Settings!$A$2:$C$10,3,FALSE),0)+Settings!$B$13)/(1-IFERROR(VLOOKUP(H356,Settings!$A$2:$C$10,2,FALSE),0)),2))</f>
        <v/>
      </c>
      <c r="N356" s="9" t="n"/>
      <c r="P356" s="22" t="n"/>
      <c r="Q356" s="22" t="n"/>
      <c r="R356" s="9" t="n"/>
      <c r="S356" s="9" t="n"/>
      <c r="T356" s="24">
        <f>IF(R356="","",ROUND(R356*IFERROR(VLOOKUP(H356,Settings!$A$2:$C$10,2,FALSE),0)+IFERROR(VLOOKUP(H356,Settings!$A$2:$C$10,3,FALSE),0),2))</f>
        <v/>
      </c>
      <c r="U356" s="24">
        <f>IF(R356="","",ROUND(R356-F356-N(S356)-IF(N(S356)&gt;0,Settings!$B$14,0)-T356,2))</f>
        <v/>
      </c>
      <c r="V356" s="23">
        <f>IF(OR(P356="",Q356=""),"",Q356-P356)</f>
        <v/>
      </c>
      <c r="W356" s="23">
        <f>IF(OR(P356="",O356&lt;&gt;"Listed"),"",TODAY()-P356)</f>
        <v/>
      </c>
    </row>
    <row r="357">
      <c r="E357" s="22" t="n"/>
      <c r="F357" s="9" t="n"/>
      <c r="I357" s="9" t="n"/>
      <c r="J357" s="23">
        <f>IF(A357="","",COUNTIFS(Comps!$A$2:$A$1000,A357,Comps!$C$2:$C$1000,"Sold",Comps!$H$2:$H$1000,"&lt;&gt;Loose"))</f>
        <v/>
      </c>
      <c r="K357" s="24">
        <f>IF(A357="","",IFERROR(AVERAGEIFS(Comps!$E$2:$E$1000,Comps!$A$2:$A$1000,A357,Comps!$C$2:$C$1000,"Sold",Comps!$H$2:$H$1000,"&lt;&gt;Loose"),""))</f>
        <v/>
      </c>
      <c r="L357" s="23">
        <f>IF(OR(A357="",J357=0),"",TEXT(MINIFS(Comps!$E$2:$E$1000,Comps!$A$2:$A$1000,A357,Comps!$C$2:$C$1000,"Sold",Comps!$H$2:$H$1000,"&lt;&gt;Loose"),"0")&amp;"-"&amp;TEXT(MAXIFS(Comps!$E$2:$E$1000,Comps!$A$2:$A$1000,A357,Comps!$C$2:$C$1000,"Sold",Comps!$H$2:$H$1000,"&lt;&gt;Loose"),"0"))</f>
        <v/>
      </c>
      <c r="M357" s="24">
        <f>IF(OR(F357="",H357=""),"",ROUND((F357+N(I357)+IF(N(I357)&gt;0,Settings!$B$14,0)+IFERROR(VLOOKUP(H357,Settings!$A$2:$C$10,3,FALSE),0)+Settings!$B$13)/(1-IFERROR(VLOOKUP(H357,Settings!$A$2:$C$10,2,FALSE),0)),2))</f>
        <v/>
      </c>
      <c r="N357" s="9" t="n"/>
      <c r="P357" s="22" t="n"/>
      <c r="Q357" s="22" t="n"/>
      <c r="R357" s="9" t="n"/>
      <c r="S357" s="9" t="n"/>
      <c r="T357" s="24">
        <f>IF(R357="","",ROUND(R357*IFERROR(VLOOKUP(H357,Settings!$A$2:$C$10,2,FALSE),0)+IFERROR(VLOOKUP(H357,Settings!$A$2:$C$10,3,FALSE),0),2))</f>
        <v/>
      </c>
      <c r="U357" s="24">
        <f>IF(R357="","",ROUND(R357-F357-N(S357)-IF(N(S357)&gt;0,Settings!$B$14,0)-T357,2))</f>
        <v/>
      </c>
      <c r="V357" s="23">
        <f>IF(OR(P357="",Q357=""),"",Q357-P357)</f>
        <v/>
      </c>
      <c r="W357" s="23">
        <f>IF(OR(P357="",O357&lt;&gt;"Listed"),"",TODAY()-P357)</f>
        <v/>
      </c>
    </row>
    <row r="358">
      <c r="E358" s="22" t="n"/>
      <c r="F358" s="9" t="n"/>
      <c r="I358" s="9" t="n"/>
      <c r="J358" s="23">
        <f>IF(A358="","",COUNTIFS(Comps!$A$2:$A$1000,A358,Comps!$C$2:$C$1000,"Sold",Comps!$H$2:$H$1000,"&lt;&gt;Loose"))</f>
        <v/>
      </c>
      <c r="K358" s="24">
        <f>IF(A358="","",IFERROR(AVERAGEIFS(Comps!$E$2:$E$1000,Comps!$A$2:$A$1000,A358,Comps!$C$2:$C$1000,"Sold",Comps!$H$2:$H$1000,"&lt;&gt;Loose"),""))</f>
        <v/>
      </c>
      <c r="L358" s="23">
        <f>IF(OR(A358="",J358=0),"",TEXT(MINIFS(Comps!$E$2:$E$1000,Comps!$A$2:$A$1000,A358,Comps!$C$2:$C$1000,"Sold",Comps!$H$2:$H$1000,"&lt;&gt;Loose"),"0")&amp;"-"&amp;TEXT(MAXIFS(Comps!$E$2:$E$1000,Comps!$A$2:$A$1000,A358,Comps!$C$2:$C$1000,"Sold",Comps!$H$2:$H$1000,"&lt;&gt;Loose"),"0"))</f>
        <v/>
      </c>
      <c r="M358" s="24">
        <f>IF(OR(F358="",H358=""),"",ROUND((F358+N(I358)+IF(N(I358)&gt;0,Settings!$B$14,0)+IFERROR(VLOOKUP(H358,Settings!$A$2:$C$10,3,FALSE),0)+Settings!$B$13)/(1-IFERROR(VLOOKUP(H358,Settings!$A$2:$C$10,2,FALSE),0)),2))</f>
        <v/>
      </c>
      <c r="N358" s="9" t="n"/>
      <c r="P358" s="22" t="n"/>
      <c r="Q358" s="22" t="n"/>
      <c r="R358" s="9" t="n"/>
      <c r="S358" s="9" t="n"/>
      <c r="T358" s="24">
        <f>IF(R358="","",ROUND(R358*IFERROR(VLOOKUP(H358,Settings!$A$2:$C$10,2,FALSE),0)+IFERROR(VLOOKUP(H358,Settings!$A$2:$C$10,3,FALSE),0),2))</f>
        <v/>
      </c>
      <c r="U358" s="24">
        <f>IF(R358="","",ROUND(R358-F358-N(S358)-IF(N(S358)&gt;0,Settings!$B$14,0)-T358,2))</f>
        <v/>
      </c>
      <c r="V358" s="23">
        <f>IF(OR(P358="",Q358=""),"",Q358-P358)</f>
        <v/>
      </c>
      <c r="W358" s="23">
        <f>IF(OR(P358="",O358&lt;&gt;"Listed"),"",TODAY()-P358)</f>
        <v/>
      </c>
    </row>
    <row r="359">
      <c r="E359" s="22" t="n"/>
      <c r="F359" s="9" t="n"/>
      <c r="I359" s="9" t="n"/>
      <c r="J359" s="23">
        <f>IF(A359="","",COUNTIFS(Comps!$A$2:$A$1000,A359,Comps!$C$2:$C$1000,"Sold",Comps!$H$2:$H$1000,"&lt;&gt;Loose"))</f>
        <v/>
      </c>
      <c r="K359" s="24">
        <f>IF(A359="","",IFERROR(AVERAGEIFS(Comps!$E$2:$E$1000,Comps!$A$2:$A$1000,A359,Comps!$C$2:$C$1000,"Sold",Comps!$H$2:$H$1000,"&lt;&gt;Loose"),""))</f>
        <v/>
      </c>
      <c r="L359" s="23">
        <f>IF(OR(A359="",J359=0),"",TEXT(MINIFS(Comps!$E$2:$E$1000,Comps!$A$2:$A$1000,A359,Comps!$C$2:$C$1000,"Sold",Comps!$H$2:$H$1000,"&lt;&gt;Loose"),"0")&amp;"-"&amp;TEXT(MAXIFS(Comps!$E$2:$E$1000,Comps!$A$2:$A$1000,A359,Comps!$C$2:$C$1000,"Sold",Comps!$H$2:$H$1000,"&lt;&gt;Loose"),"0"))</f>
        <v/>
      </c>
      <c r="M359" s="24">
        <f>IF(OR(F359="",H359=""),"",ROUND((F359+N(I359)+IF(N(I359)&gt;0,Settings!$B$14,0)+IFERROR(VLOOKUP(H359,Settings!$A$2:$C$10,3,FALSE),0)+Settings!$B$13)/(1-IFERROR(VLOOKUP(H359,Settings!$A$2:$C$10,2,FALSE),0)),2))</f>
        <v/>
      </c>
      <c r="N359" s="9" t="n"/>
      <c r="P359" s="22" t="n"/>
      <c r="Q359" s="22" t="n"/>
      <c r="R359" s="9" t="n"/>
      <c r="S359" s="9" t="n"/>
      <c r="T359" s="24">
        <f>IF(R359="","",ROUND(R359*IFERROR(VLOOKUP(H359,Settings!$A$2:$C$10,2,FALSE),0)+IFERROR(VLOOKUP(H359,Settings!$A$2:$C$10,3,FALSE),0),2))</f>
        <v/>
      </c>
      <c r="U359" s="24">
        <f>IF(R359="","",ROUND(R359-F359-N(S359)-IF(N(S359)&gt;0,Settings!$B$14,0)-T359,2))</f>
        <v/>
      </c>
      <c r="V359" s="23">
        <f>IF(OR(P359="",Q359=""),"",Q359-P359)</f>
        <v/>
      </c>
      <c r="W359" s="23">
        <f>IF(OR(P359="",O359&lt;&gt;"Listed"),"",TODAY()-P359)</f>
        <v/>
      </c>
    </row>
    <row r="360">
      <c r="E360" s="22" t="n"/>
      <c r="F360" s="9" t="n"/>
      <c r="I360" s="9" t="n"/>
      <c r="J360" s="23">
        <f>IF(A360="","",COUNTIFS(Comps!$A$2:$A$1000,A360,Comps!$C$2:$C$1000,"Sold",Comps!$H$2:$H$1000,"&lt;&gt;Loose"))</f>
        <v/>
      </c>
      <c r="K360" s="24">
        <f>IF(A360="","",IFERROR(AVERAGEIFS(Comps!$E$2:$E$1000,Comps!$A$2:$A$1000,A360,Comps!$C$2:$C$1000,"Sold",Comps!$H$2:$H$1000,"&lt;&gt;Loose"),""))</f>
        <v/>
      </c>
      <c r="L360" s="23">
        <f>IF(OR(A360="",J360=0),"",TEXT(MINIFS(Comps!$E$2:$E$1000,Comps!$A$2:$A$1000,A360,Comps!$C$2:$C$1000,"Sold",Comps!$H$2:$H$1000,"&lt;&gt;Loose"),"0")&amp;"-"&amp;TEXT(MAXIFS(Comps!$E$2:$E$1000,Comps!$A$2:$A$1000,A360,Comps!$C$2:$C$1000,"Sold",Comps!$H$2:$H$1000,"&lt;&gt;Loose"),"0"))</f>
        <v/>
      </c>
      <c r="M360" s="24">
        <f>IF(OR(F360="",H360=""),"",ROUND((F360+N(I360)+IF(N(I360)&gt;0,Settings!$B$14,0)+IFERROR(VLOOKUP(H360,Settings!$A$2:$C$10,3,FALSE),0)+Settings!$B$13)/(1-IFERROR(VLOOKUP(H360,Settings!$A$2:$C$10,2,FALSE),0)),2))</f>
        <v/>
      </c>
      <c r="N360" s="9" t="n"/>
      <c r="P360" s="22" t="n"/>
      <c r="Q360" s="22" t="n"/>
      <c r="R360" s="9" t="n"/>
      <c r="S360" s="9" t="n"/>
      <c r="T360" s="24">
        <f>IF(R360="","",ROUND(R360*IFERROR(VLOOKUP(H360,Settings!$A$2:$C$10,2,FALSE),0)+IFERROR(VLOOKUP(H360,Settings!$A$2:$C$10,3,FALSE),0),2))</f>
        <v/>
      </c>
      <c r="U360" s="24">
        <f>IF(R360="","",ROUND(R360-F360-N(S360)-IF(N(S360)&gt;0,Settings!$B$14,0)-T360,2))</f>
        <v/>
      </c>
      <c r="V360" s="23">
        <f>IF(OR(P360="",Q360=""),"",Q360-P360)</f>
        <v/>
      </c>
      <c r="W360" s="23">
        <f>IF(OR(P360="",O360&lt;&gt;"Listed"),"",TODAY()-P360)</f>
        <v/>
      </c>
    </row>
    <row r="361">
      <c r="E361" s="22" t="n"/>
      <c r="F361" s="9" t="n"/>
      <c r="I361" s="9" t="n"/>
      <c r="J361" s="23">
        <f>IF(A361="","",COUNTIFS(Comps!$A$2:$A$1000,A361,Comps!$C$2:$C$1000,"Sold",Comps!$H$2:$H$1000,"&lt;&gt;Loose"))</f>
        <v/>
      </c>
      <c r="K361" s="24">
        <f>IF(A361="","",IFERROR(AVERAGEIFS(Comps!$E$2:$E$1000,Comps!$A$2:$A$1000,A361,Comps!$C$2:$C$1000,"Sold",Comps!$H$2:$H$1000,"&lt;&gt;Loose"),""))</f>
        <v/>
      </c>
      <c r="L361" s="23">
        <f>IF(OR(A361="",J361=0),"",TEXT(MINIFS(Comps!$E$2:$E$1000,Comps!$A$2:$A$1000,A361,Comps!$C$2:$C$1000,"Sold",Comps!$H$2:$H$1000,"&lt;&gt;Loose"),"0")&amp;"-"&amp;TEXT(MAXIFS(Comps!$E$2:$E$1000,Comps!$A$2:$A$1000,A361,Comps!$C$2:$C$1000,"Sold",Comps!$H$2:$H$1000,"&lt;&gt;Loose"),"0"))</f>
        <v/>
      </c>
      <c r="M361" s="24">
        <f>IF(OR(F361="",H361=""),"",ROUND((F361+N(I361)+IF(N(I361)&gt;0,Settings!$B$14,0)+IFERROR(VLOOKUP(H361,Settings!$A$2:$C$10,3,FALSE),0)+Settings!$B$13)/(1-IFERROR(VLOOKUP(H361,Settings!$A$2:$C$10,2,FALSE),0)),2))</f>
        <v/>
      </c>
      <c r="N361" s="9" t="n"/>
      <c r="P361" s="22" t="n"/>
      <c r="Q361" s="22" t="n"/>
      <c r="R361" s="9" t="n"/>
      <c r="S361" s="9" t="n"/>
      <c r="T361" s="24">
        <f>IF(R361="","",ROUND(R361*IFERROR(VLOOKUP(H361,Settings!$A$2:$C$10,2,FALSE),0)+IFERROR(VLOOKUP(H361,Settings!$A$2:$C$10,3,FALSE),0),2))</f>
        <v/>
      </c>
      <c r="U361" s="24">
        <f>IF(R361="","",ROUND(R361-F361-N(S361)-IF(N(S361)&gt;0,Settings!$B$14,0)-T361,2))</f>
        <v/>
      </c>
      <c r="V361" s="23">
        <f>IF(OR(P361="",Q361=""),"",Q361-P361)</f>
        <v/>
      </c>
      <c r="W361" s="23">
        <f>IF(OR(P361="",O361&lt;&gt;"Listed"),"",TODAY()-P361)</f>
        <v/>
      </c>
    </row>
    <row r="362">
      <c r="E362" s="22" t="n"/>
      <c r="F362" s="9" t="n"/>
      <c r="I362" s="9" t="n"/>
      <c r="J362" s="23">
        <f>IF(A362="","",COUNTIFS(Comps!$A$2:$A$1000,A362,Comps!$C$2:$C$1000,"Sold",Comps!$H$2:$H$1000,"&lt;&gt;Loose"))</f>
        <v/>
      </c>
      <c r="K362" s="24">
        <f>IF(A362="","",IFERROR(AVERAGEIFS(Comps!$E$2:$E$1000,Comps!$A$2:$A$1000,A362,Comps!$C$2:$C$1000,"Sold",Comps!$H$2:$H$1000,"&lt;&gt;Loose"),""))</f>
        <v/>
      </c>
      <c r="L362" s="23">
        <f>IF(OR(A362="",J362=0),"",TEXT(MINIFS(Comps!$E$2:$E$1000,Comps!$A$2:$A$1000,A362,Comps!$C$2:$C$1000,"Sold",Comps!$H$2:$H$1000,"&lt;&gt;Loose"),"0")&amp;"-"&amp;TEXT(MAXIFS(Comps!$E$2:$E$1000,Comps!$A$2:$A$1000,A362,Comps!$C$2:$C$1000,"Sold",Comps!$H$2:$H$1000,"&lt;&gt;Loose"),"0"))</f>
        <v/>
      </c>
      <c r="M362" s="24">
        <f>IF(OR(F362="",H362=""),"",ROUND((F362+N(I362)+IF(N(I362)&gt;0,Settings!$B$14,0)+IFERROR(VLOOKUP(H362,Settings!$A$2:$C$10,3,FALSE),0)+Settings!$B$13)/(1-IFERROR(VLOOKUP(H362,Settings!$A$2:$C$10,2,FALSE),0)),2))</f>
        <v/>
      </c>
      <c r="N362" s="9" t="n"/>
      <c r="P362" s="22" t="n"/>
      <c r="Q362" s="22" t="n"/>
      <c r="R362" s="9" t="n"/>
      <c r="S362" s="9" t="n"/>
      <c r="T362" s="24">
        <f>IF(R362="","",ROUND(R362*IFERROR(VLOOKUP(H362,Settings!$A$2:$C$10,2,FALSE),0)+IFERROR(VLOOKUP(H362,Settings!$A$2:$C$10,3,FALSE),0),2))</f>
        <v/>
      </c>
      <c r="U362" s="24">
        <f>IF(R362="","",ROUND(R362-F362-N(S362)-IF(N(S362)&gt;0,Settings!$B$14,0)-T362,2))</f>
        <v/>
      </c>
      <c r="V362" s="23">
        <f>IF(OR(P362="",Q362=""),"",Q362-P362)</f>
        <v/>
      </c>
      <c r="W362" s="23">
        <f>IF(OR(P362="",O362&lt;&gt;"Listed"),"",TODAY()-P362)</f>
        <v/>
      </c>
    </row>
    <row r="363">
      <c r="E363" s="22" t="n"/>
      <c r="F363" s="9" t="n"/>
      <c r="I363" s="9" t="n"/>
      <c r="J363" s="23">
        <f>IF(A363="","",COUNTIFS(Comps!$A$2:$A$1000,A363,Comps!$C$2:$C$1000,"Sold",Comps!$H$2:$H$1000,"&lt;&gt;Loose"))</f>
        <v/>
      </c>
      <c r="K363" s="24">
        <f>IF(A363="","",IFERROR(AVERAGEIFS(Comps!$E$2:$E$1000,Comps!$A$2:$A$1000,A363,Comps!$C$2:$C$1000,"Sold",Comps!$H$2:$H$1000,"&lt;&gt;Loose"),""))</f>
        <v/>
      </c>
      <c r="L363" s="23">
        <f>IF(OR(A363="",J363=0),"",TEXT(MINIFS(Comps!$E$2:$E$1000,Comps!$A$2:$A$1000,A363,Comps!$C$2:$C$1000,"Sold",Comps!$H$2:$H$1000,"&lt;&gt;Loose"),"0")&amp;"-"&amp;TEXT(MAXIFS(Comps!$E$2:$E$1000,Comps!$A$2:$A$1000,A363,Comps!$C$2:$C$1000,"Sold",Comps!$H$2:$H$1000,"&lt;&gt;Loose"),"0"))</f>
        <v/>
      </c>
      <c r="M363" s="24">
        <f>IF(OR(F363="",H363=""),"",ROUND((F363+N(I363)+IF(N(I363)&gt;0,Settings!$B$14,0)+IFERROR(VLOOKUP(H363,Settings!$A$2:$C$10,3,FALSE),0)+Settings!$B$13)/(1-IFERROR(VLOOKUP(H363,Settings!$A$2:$C$10,2,FALSE),0)),2))</f>
        <v/>
      </c>
      <c r="N363" s="9" t="n"/>
      <c r="P363" s="22" t="n"/>
      <c r="Q363" s="22" t="n"/>
      <c r="R363" s="9" t="n"/>
      <c r="S363" s="9" t="n"/>
      <c r="T363" s="24">
        <f>IF(R363="","",ROUND(R363*IFERROR(VLOOKUP(H363,Settings!$A$2:$C$10,2,FALSE),0)+IFERROR(VLOOKUP(H363,Settings!$A$2:$C$10,3,FALSE),0),2))</f>
        <v/>
      </c>
      <c r="U363" s="24">
        <f>IF(R363="","",ROUND(R363-F363-N(S363)-IF(N(S363)&gt;0,Settings!$B$14,0)-T363,2))</f>
        <v/>
      </c>
      <c r="V363" s="23">
        <f>IF(OR(P363="",Q363=""),"",Q363-P363)</f>
        <v/>
      </c>
      <c r="W363" s="23">
        <f>IF(OR(P363="",O363&lt;&gt;"Listed"),"",TODAY()-P363)</f>
        <v/>
      </c>
    </row>
    <row r="364">
      <c r="E364" s="22" t="n"/>
      <c r="F364" s="9" t="n"/>
      <c r="I364" s="9" t="n"/>
      <c r="J364" s="23">
        <f>IF(A364="","",COUNTIFS(Comps!$A$2:$A$1000,A364,Comps!$C$2:$C$1000,"Sold",Comps!$H$2:$H$1000,"&lt;&gt;Loose"))</f>
        <v/>
      </c>
      <c r="K364" s="24">
        <f>IF(A364="","",IFERROR(AVERAGEIFS(Comps!$E$2:$E$1000,Comps!$A$2:$A$1000,A364,Comps!$C$2:$C$1000,"Sold",Comps!$H$2:$H$1000,"&lt;&gt;Loose"),""))</f>
        <v/>
      </c>
      <c r="L364" s="23">
        <f>IF(OR(A364="",J364=0),"",TEXT(MINIFS(Comps!$E$2:$E$1000,Comps!$A$2:$A$1000,A364,Comps!$C$2:$C$1000,"Sold",Comps!$H$2:$H$1000,"&lt;&gt;Loose"),"0")&amp;"-"&amp;TEXT(MAXIFS(Comps!$E$2:$E$1000,Comps!$A$2:$A$1000,A364,Comps!$C$2:$C$1000,"Sold",Comps!$H$2:$H$1000,"&lt;&gt;Loose"),"0"))</f>
        <v/>
      </c>
      <c r="M364" s="24">
        <f>IF(OR(F364="",H364=""),"",ROUND((F364+N(I364)+IF(N(I364)&gt;0,Settings!$B$14,0)+IFERROR(VLOOKUP(H364,Settings!$A$2:$C$10,3,FALSE),0)+Settings!$B$13)/(1-IFERROR(VLOOKUP(H364,Settings!$A$2:$C$10,2,FALSE),0)),2))</f>
        <v/>
      </c>
      <c r="N364" s="9" t="n"/>
      <c r="P364" s="22" t="n"/>
      <c r="Q364" s="22" t="n"/>
      <c r="R364" s="9" t="n"/>
      <c r="S364" s="9" t="n"/>
      <c r="T364" s="24">
        <f>IF(R364="","",ROUND(R364*IFERROR(VLOOKUP(H364,Settings!$A$2:$C$10,2,FALSE),0)+IFERROR(VLOOKUP(H364,Settings!$A$2:$C$10,3,FALSE),0),2))</f>
        <v/>
      </c>
      <c r="U364" s="24">
        <f>IF(R364="","",ROUND(R364-F364-N(S364)-IF(N(S364)&gt;0,Settings!$B$14,0)-T364,2))</f>
        <v/>
      </c>
      <c r="V364" s="23">
        <f>IF(OR(P364="",Q364=""),"",Q364-P364)</f>
        <v/>
      </c>
      <c r="W364" s="23">
        <f>IF(OR(P364="",O364&lt;&gt;"Listed"),"",TODAY()-P364)</f>
        <v/>
      </c>
    </row>
    <row r="365">
      <c r="E365" s="22" t="n"/>
      <c r="F365" s="9" t="n"/>
      <c r="I365" s="9" t="n"/>
      <c r="J365" s="23">
        <f>IF(A365="","",COUNTIFS(Comps!$A$2:$A$1000,A365,Comps!$C$2:$C$1000,"Sold",Comps!$H$2:$H$1000,"&lt;&gt;Loose"))</f>
        <v/>
      </c>
      <c r="K365" s="24">
        <f>IF(A365="","",IFERROR(AVERAGEIFS(Comps!$E$2:$E$1000,Comps!$A$2:$A$1000,A365,Comps!$C$2:$C$1000,"Sold",Comps!$H$2:$H$1000,"&lt;&gt;Loose"),""))</f>
        <v/>
      </c>
      <c r="L365" s="23">
        <f>IF(OR(A365="",J365=0),"",TEXT(MINIFS(Comps!$E$2:$E$1000,Comps!$A$2:$A$1000,A365,Comps!$C$2:$C$1000,"Sold",Comps!$H$2:$H$1000,"&lt;&gt;Loose"),"0")&amp;"-"&amp;TEXT(MAXIFS(Comps!$E$2:$E$1000,Comps!$A$2:$A$1000,A365,Comps!$C$2:$C$1000,"Sold",Comps!$H$2:$H$1000,"&lt;&gt;Loose"),"0"))</f>
        <v/>
      </c>
      <c r="M365" s="24">
        <f>IF(OR(F365="",H365=""),"",ROUND((F365+N(I365)+IF(N(I365)&gt;0,Settings!$B$14,0)+IFERROR(VLOOKUP(H365,Settings!$A$2:$C$10,3,FALSE),0)+Settings!$B$13)/(1-IFERROR(VLOOKUP(H365,Settings!$A$2:$C$10,2,FALSE),0)),2))</f>
        <v/>
      </c>
      <c r="N365" s="9" t="n"/>
      <c r="P365" s="22" t="n"/>
      <c r="Q365" s="22" t="n"/>
      <c r="R365" s="9" t="n"/>
      <c r="S365" s="9" t="n"/>
      <c r="T365" s="24">
        <f>IF(R365="","",ROUND(R365*IFERROR(VLOOKUP(H365,Settings!$A$2:$C$10,2,FALSE),0)+IFERROR(VLOOKUP(H365,Settings!$A$2:$C$10,3,FALSE),0),2))</f>
        <v/>
      </c>
      <c r="U365" s="24">
        <f>IF(R365="","",ROUND(R365-F365-N(S365)-IF(N(S365)&gt;0,Settings!$B$14,0)-T365,2))</f>
        <v/>
      </c>
      <c r="V365" s="23">
        <f>IF(OR(P365="",Q365=""),"",Q365-P365)</f>
        <v/>
      </c>
      <c r="W365" s="23">
        <f>IF(OR(P365="",O365&lt;&gt;"Listed"),"",TODAY()-P365)</f>
        <v/>
      </c>
    </row>
    <row r="366">
      <c r="E366" s="22" t="n"/>
      <c r="F366" s="9" t="n"/>
      <c r="I366" s="9" t="n"/>
      <c r="J366" s="23">
        <f>IF(A366="","",COUNTIFS(Comps!$A$2:$A$1000,A366,Comps!$C$2:$C$1000,"Sold",Comps!$H$2:$H$1000,"&lt;&gt;Loose"))</f>
        <v/>
      </c>
      <c r="K366" s="24">
        <f>IF(A366="","",IFERROR(AVERAGEIFS(Comps!$E$2:$E$1000,Comps!$A$2:$A$1000,A366,Comps!$C$2:$C$1000,"Sold",Comps!$H$2:$H$1000,"&lt;&gt;Loose"),""))</f>
        <v/>
      </c>
      <c r="L366" s="23">
        <f>IF(OR(A366="",J366=0),"",TEXT(MINIFS(Comps!$E$2:$E$1000,Comps!$A$2:$A$1000,A366,Comps!$C$2:$C$1000,"Sold",Comps!$H$2:$H$1000,"&lt;&gt;Loose"),"0")&amp;"-"&amp;TEXT(MAXIFS(Comps!$E$2:$E$1000,Comps!$A$2:$A$1000,A366,Comps!$C$2:$C$1000,"Sold",Comps!$H$2:$H$1000,"&lt;&gt;Loose"),"0"))</f>
        <v/>
      </c>
      <c r="M366" s="24">
        <f>IF(OR(F366="",H366=""),"",ROUND((F366+N(I366)+IF(N(I366)&gt;0,Settings!$B$14,0)+IFERROR(VLOOKUP(H366,Settings!$A$2:$C$10,3,FALSE),0)+Settings!$B$13)/(1-IFERROR(VLOOKUP(H366,Settings!$A$2:$C$10,2,FALSE),0)),2))</f>
        <v/>
      </c>
      <c r="N366" s="9" t="n"/>
      <c r="P366" s="22" t="n"/>
      <c r="Q366" s="22" t="n"/>
      <c r="R366" s="9" t="n"/>
      <c r="S366" s="9" t="n"/>
      <c r="T366" s="24">
        <f>IF(R366="","",ROUND(R366*IFERROR(VLOOKUP(H366,Settings!$A$2:$C$10,2,FALSE),0)+IFERROR(VLOOKUP(H366,Settings!$A$2:$C$10,3,FALSE),0),2))</f>
        <v/>
      </c>
      <c r="U366" s="24">
        <f>IF(R366="","",ROUND(R366-F366-N(S366)-IF(N(S366)&gt;0,Settings!$B$14,0)-T366,2))</f>
        <v/>
      </c>
      <c r="V366" s="23">
        <f>IF(OR(P366="",Q366=""),"",Q366-P366)</f>
        <v/>
      </c>
      <c r="W366" s="23">
        <f>IF(OR(P366="",O366&lt;&gt;"Listed"),"",TODAY()-P366)</f>
        <v/>
      </c>
    </row>
    <row r="367">
      <c r="E367" s="22" t="n"/>
      <c r="F367" s="9" t="n"/>
      <c r="I367" s="9" t="n"/>
      <c r="J367" s="23">
        <f>IF(A367="","",COUNTIFS(Comps!$A$2:$A$1000,A367,Comps!$C$2:$C$1000,"Sold",Comps!$H$2:$H$1000,"&lt;&gt;Loose"))</f>
        <v/>
      </c>
      <c r="K367" s="24">
        <f>IF(A367="","",IFERROR(AVERAGEIFS(Comps!$E$2:$E$1000,Comps!$A$2:$A$1000,A367,Comps!$C$2:$C$1000,"Sold",Comps!$H$2:$H$1000,"&lt;&gt;Loose"),""))</f>
        <v/>
      </c>
      <c r="L367" s="23">
        <f>IF(OR(A367="",J367=0),"",TEXT(MINIFS(Comps!$E$2:$E$1000,Comps!$A$2:$A$1000,A367,Comps!$C$2:$C$1000,"Sold",Comps!$H$2:$H$1000,"&lt;&gt;Loose"),"0")&amp;"-"&amp;TEXT(MAXIFS(Comps!$E$2:$E$1000,Comps!$A$2:$A$1000,A367,Comps!$C$2:$C$1000,"Sold",Comps!$H$2:$H$1000,"&lt;&gt;Loose"),"0"))</f>
        <v/>
      </c>
      <c r="M367" s="24">
        <f>IF(OR(F367="",H367=""),"",ROUND((F367+N(I367)+IF(N(I367)&gt;0,Settings!$B$14,0)+IFERROR(VLOOKUP(H367,Settings!$A$2:$C$10,3,FALSE),0)+Settings!$B$13)/(1-IFERROR(VLOOKUP(H367,Settings!$A$2:$C$10,2,FALSE),0)),2))</f>
        <v/>
      </c>
      <c r="N367" s="9" t="n"/>
      <c r="P367" s="22" t="n"/>
      <c r="Q367" s="22" t="n"/>
      <c r="R367" s="9" t="n"/>
      <c r="S367" s="9" t="n"/>
      <c r="T367" s="24">
        <f>IF(R367="","",ROUND(R367*IFERROR(VLOOKUP(H367,Settings!$A$2:$C$10,2,FALSE),0)+IFERROR(VLOOKUP(H367,Settings!$A$2:$C$10,3,FALSE),0),2))</f>
        <v/>
      </c>
      <c r="U367" s="24">
        <f>IF(R367="","",ROUND(R367-F367-N(S367)-IF(N(S367)&gt;0,Settings!$B$14,0)-T367,2))</f>
        <v/>
      </c>
      <c r="V367" s="23">
        <f>IF(OR(P367="",Q367=""),"",Q367-P367)</f>
        <v/>
      </c>
      <c r="W367" s="23">
        <f>IF(OR(P367="",O367&lt;&gt;"Listed"),"",TODAY()-P367)</f>
        <v/>
      </c>
    </row>
    <row r="368">
      <c r="E368" s="22" t="n"/>
      <c r="F368" s="9" t="n"/>
      <c r="I368" s="9" t="n"/>
      <c r="J368" s="23">
        <f>IF(A368="","",COUNTIFS(Comps!$A$2:$A$1000,A368,Comps!$C$2:$C$1000,"Sold",Comps!$H$2:$H$1000,"&lt;&gt;Loose"))</f>
        <v/>
      </c>
      <c r="K368" s="24">
        <f>IF(A368="","",IFERROR(AVERAGEIFS(Comps!$E$2:$E$1000,Comps!$A$2:$A$1000,A368,Comps!$C$2:$C$1000,"Sold",Comps!$H$2:$H$1000,"&lt;&gt;Loose"),""))</f>
        <v/>
      </c>
      <c r="L368" s="23">
        <f>IF(OR(A368="",J368=0),"",TEXT(MINIFS(Comps!$E$2:$E$1000,Comps!$A$2:$A$1000,A368,Comps!$C$2:$C$1000,"Sold",Comps!$H$2:$H$1000,"&lt;&gt;Loose"),"0")&amp;"-"&amp;TEXT(MAXIFS(Comps!$E$2:$E$1000,Comps!$A$2:$A$1000,A368,Comps!$C$2:$C$1000,"Sold",Comps!$H$2:$H$1000,"&lt;&gt;Loose"),"0"))</f>
        <v/>
      </c>
      <c r="M368" s="24">
        <f>IF(OR(F368="",H368=""),"",ROUND((F368+N(I368)+IF(N(I368)&gt;0,Settings!$B$14,0)+IFERROR(VLOOKUP(H368,Settings!$A$2:$C$10,3,FALSE),0)+Settings!$B$13)/(1-IFERROR(VLOOKUP(H368,Settings!$A$2:$C$10,2,FALSE),0)),2))</f>
        <v/>
      </c>
      <c r="N368" s="9" t="n"/>
      <c r="P368" s="22" t="n"/>
      <c r="Q368" s="22" t="n"/>
      <c r="R368" s="9" t="n"/>
      <c r="S368" s="9" t="n"/>
      <c r="T368" s="24">
        <f>IF(R368="","",ROUND(R368*IFERROR(VLOOKUP(H368,Settings!$A$2:$C$10,2,FALSE),0)+IFERROR(VLOOKUP(H368,Settings!$A$2:$C$10,3,FALSE),0),2))</f>
        <v/>
      </c>
      <c r="U368" s="24">
        <f>IF(R368="","",ROUND(R368-F368-N(S368)-IF(N(S368)&gt;0,Settings!$B$14,0)-T368,2))</f>
        <v/>
      </c>
      <c r="V368" s="23">
        <f>IF(OR(P368="",Q368=""),"",Q368-P368)</f>
        <v/>
      </c>
      <c r="W368" s="23">
        <f>IF(OR(P368="",O368&lt;&gt;"Listed"),"",TODAY()-P368)</f>
        <v/>
      </c>
    </row>
    <row r="369">
      <c r="E369" s="22" t="n"/>
      <c r="F369" s="9" t="n"/>
      <c r="I369" s="9" t="n"/>
      <c r="J369" s="23">
        <f>IF(A369="","",COUNTIFS(Comps!$A$2:$A$1000,A369,Comps!$C$2:$C$1000,"Sold",Comps!$H$2:$H$1000,"&lt;&gt;Loose"))</f>
        <v/>
      </c>
      <c r="K369" s="24">
        <f>IF(A369="","",IFERROR(AVERAGEIFS(Comps!$E$2:$E$1000,Comps!$A$2:$A$1000,A369,Comps!$C$2:$C$1000,"Sold",Comps!$H$2:$H$1000,"&lt;&gt;Loose"),""))</f>
        <v/>
      </c>
      <c r="L369" s="23">
        <f>IF(OR(A369="",J369=0),"",TEXT(MINIFS(Comps!$E$2:$E$1000,Comps!$A$2:$A$1000,A369,Comps!$C$2:$C$1000,"Sold",Comps!$H$2:$H$1000,"&lt;&gt;Loose"),"0")&amp;"-"&amp;TEXT(MAXIFS(Comps!$E$2:$E$1000,Comps!$A$2:$A$1000,A369,Comps!$C$2:$C$1000,"Sold",Comps!$H$2:$H$1000,"&lt;&gt;Loose"),"0"))</f>
        <v/>
      </c>
      <c r="M369" s="24">
        <f>IF(OR(F369="",H369=""),"",ROUND((F369+N(I369)+IF(N(I369)&gt;0,Settings!$B$14,0)+IFERROR(VLOOKUP(H369,Settings!$A$2:$C$10,3,FALSE),0)+Settings!$B$13)/(1-IFERROR(VLOOKUP(H369,Settings!$A$2:$C$10,2,FALSE),0)),2))</f>
        <v/>
      </c>
      <c r="N369" s="9" t="n"/>
      <c r="P369" s="22" t="n"/>
      <c r="Q369" s="22" t="n"/>
      <c r="R369" s="9" t="n"/>
      <c r="S369" s="9" t="n"/>
      <c r="T369" s="24">
        <f>IF(R369="","",ROUND(R369*IFERROR(VLOOKUP(H369,Settings!$A$2:$C$10,2,FALSE),0)+IFERROR(VLOOKUP(H369,Settings!$A$2:$C$10,3,FALSE),0),2))</f>
        <v/>
      </c>
      <c r="U369" s="24">
        <f>IF(R369="","",ROUND(R369-F369-N(S369)-IF(N(S369)&gt;0,Settings!$B$14,0)-T369,2))</f>
        <v/>
      </c>
      <c r="V369" s="23">
        <f>IF(OR(P369="",Q369=""),"",Q369-P369)</f>
        <v/>
      </c>
      <c r="W369" s="23">
        <f>IF(OR(P369="",O369&lt;&gt;"Listed"),"",TODAY()-P369)</f>
        <v/>
      </c>
    </row>
    <row r="370">
      <c r="E370" s="22" t="n"/>
      <c r="F370" s="9" t="n"/>
      <c r="I370" s="9" t="n"/>
      <c r="J370" s="23">
        <f>IF(A370="","",COUNTIFS(Comps!$A$2:$A$1000,A370,Comps!$C$2:$C$1000,"Sold",Comps!$H$2:$H$1000,"&lt;&gt;Loose"))</f>
        <v/>
      </c>
      <c r="K370" s="24">
        <f>IF(A370="","",IFERROR(AVERAGEIFS(Comps!$E$2:$E$1000,Comps!$A$2:$A$1000,A370,Comps!$C$2:$C$1000,"Sold",Comps!$H$2:$H$1000,"&lt;&gt;Loose"),""))</f>
        <v/>
      </c>
      <c r="L370" s="23">
        <f>IF(OR(A370="",J370=0),"",TEXT(MINIFS(Comps!$E$2:$E$1000,Comps!$A$2:$A$1000,A370,Comps!$C$2:$C$1000,"Sold",Comps!$H$2:$H$1000,"&lt;&gt;Loose"),"0")&amp;"-"&amp;TEXT(MAXIFS(Comps!$E$2:$E$1000,Comps!$A$2:$A$1000,A370,Comps!$C$2:$C$1000,"Sold",Comps!$H$2:$H$1000,"&lt;&gt;Loose"),"0"))</f>
        <v/>
      </c>
      <c r="M370" s="24">
        <f>IF(OR(F370="",H370=""),"",ROUND((F370+N(I370)+IF(N(I370)&gt;0,Settings!$B$14,0)+IFERROR(VLOOKUP(H370,Settings!$A$2:$C$10,3,FALSE),0)+Settings!$B$13)/(1-IFERROR(VLOOKUP(H370,Settings!$A$2:$C$10,2,FALSE),0)),2))</f>
        <v/>
      </c>
      <c r="N370" s="9" t="n"/>
      <c r="P370" s="22" t="n"/>
      <c r="Q370" s="22" t="n"/>
      <c r="R370" s="9" t="n"/>
      <c r="S370" s="9" t="n"/>
      <c r="T370" s="24">
        <f>IF(R370="","",ROUND(R370*IFERROR(VLOOKUP(H370,Settings!$A$2:$C$10,2,FALSE),0)+IFERROR(VLOOKUP(H370,Settings!$A$2:$C$10,3,FALSE),0),2))</f>
        <v/>
      </c>
      <c r="U370" s="24">
        <f>IF(R370="","",ROUND(R370-F370-N(S370)-IF(N(S370)&gt;0,Settings!$B$14,0)-T370,2))</f>
        <v/>
      </c>
      <c r="V370" s="23">
        <f>IF(OR(P370="",Q370=""),"",Q370-P370)</f>
        <v/>
      </c>
      <c r="W370" s="23">
        <f>IF(OR(P370="",O370&lt;&gt;"Listed"),"",TODAY()-P370)</f>
        <v/>
      </c>
    </row>
    <row r="371">
      <c r="E371" s="22" t="n"/>
      <c r="F371" s="9" t="n"/>
      <c r="I371" s="9" t="n"/>
      <c r="J371" s="23">
        <f>IF(A371="","",COUNTIFS(Comps!$A$2:$A$1000,A371,Comps!$C$2:$C$1000,"Sold",Comps!$H$2:$H$1000,"&lt;&gt;Loose"))</f>
        <v/>
      </c>
      <c r="K371" s="24">
        <f>IF(A371="","",IFERROR(AVERAGEIFS(Comps!$E$2:$E$1000,Comps!$A$2:$A$1000,A371,Comps!$C$2:$C$1000,"Sold",Comps!$H$2:$H$1000,"&lt;&gt;Loose"),""))</f>
        <v/>
      </c>
      <c r="L371" s="23">
        <f>IF(OR(A371="",J371=0),"",TEXT(MINIFS(Comps!$E$2:$E$1000,Comps!$A$2:$A$1000,A371,Comps!$C$2:$C$1000,"Sold",Comps!$H$2:$H$1000,"&lt;&gt;Loose"),"0")&amp;"-"&amp;TEXT(MAXIFS(Comps!$E$2:$E$1000,Comps!$A$2:$A$1000,A371,Comps!$C$2:$C$1000,"Sold",Comps!$H$2:$H$1000,"&lt;&gt;Loose"),"0"))</f>
        <v/>
      </c>
      <c r="M371" s="24">
        <f>IF(OR(F371="",H371=""),"",ROUND((F371+N(I371)+IF(N(I371)&gt;0,Settings!$B$14,0)+IFERROR(VLOOKUP(H371,Settings!$A$2:$C$10,3,FALSE),0)+Settings!$B$13)/(1-IFERROR(VLOOKUP(H371,Settings!$A$2:$C$10,2,FALSE),0)),2))</f>
        <v/>
      </c>
      <c r="N371" s="9" t="n"/>
      <c r="P371" s="22" t="n"/>
      <c r="Q371" s="22" t="n"/>
      <c r="R371" s="9" t="n"/>
      <c r="S371" s="9" t="n"/>
      <c r="T371" s="24">
        <f>IF(R371="","",ROUND(R371*IFERROR(VLOOKUP(H371,Settings!$A$2:$C$10,2,FALSE),0)+IFERROR(VLOOKUP(H371,Settings!$A$2:$C$10,3,FALSE),0),2))</f>
        <v/>
      </c>
      <c r="U371" s="24">
        <f>IF(R371="","",ROUND(R371-F371-N(S371)-IF(N(S371)&gt;0,Settings!$B$14,0)-T371,2))</f>
        <v/>
      </c>
      <c r="V371" s="23">
        <f>IF(OR(P371="",Q371=""),"",Q371-P371)</f>
        <v/>
      </c>
      <c r="W371" s="23">
        <f>IF(OR(P371="",O371&lt;&gt;"Listed"),"",TODAY()-P371)</f>
        <v/>
      </c>
    </row>
    <row r="372">
      <c r="E372" s="22" t="n"/>
      <c r="F372" s="9" t="n"/>
      <c r="I372" s="9" t="n"/>
      <c r="J372" s="23">
        <f>IF(A372="","",COUNTIFS(Comps!$A$2:$A$1000,A372,Comps!$C$2:$C$1000,"Sold",Comps!$H$2:$H$1000,"&lt;&gt;Loose"))</f>
        <v/>
      </c>
      <c r="K372" s="24">
        <f>IF(A372="","",IFERROR(AVERAGEIFS(Comps!$E$2:$E$1000,Comps!$A$2:$A$1000,A372,Comps!$C$2:$C$1000,"Sold",Comps!$H$2:$H$1000,"&lt;&gt;Loose"),""))</f>
        <v/>
      </c>
      <c r="L372" s="23">
        <f>IF(OR(A372="",J372=0),"",TEXT(MINIFS(Comps!$E$2:$E$1000,Comps!$A$2:$A$1000,A372,Comps!$C$2:$C$1000,"Sold",Comps!$H$2:$H$1000,"&lt;&gt;Loose"),"0")&amp;"-"&amp;TEXT(MAXIFS(Comps!$E$2:$E$1000,Comps!$A$2:$A$1000,A372,Comps!$C$2:$C$1000,"Sold",Comps!$H$2:$H$1000,"&lt;&gt;Loose"),"0"))</f>
        <v/>
      </c>
      <c r="M372" s="24">
        <f>IF(OR(F372="",H372=""),"",ROUND((F372+N(I372)+IF(N(I372)&gt;0,Settings!$B$14,0)+IFERROR(VLOOKUP(H372,Settings!$A$2:$C$10,3,FALSE),0)+Settings!$B$13)/(1-IFERROR(VLOOKUP(H372,Settings!$A$2:$C$10,2,FALSE),0)),2))</f>
        <v/>
      </c>
      <c r="N372" s="9" t="n"/>
      <c r="P372" s="22" t="n"/>
      <c r="Q372" s="22" t="n"/>
      <c r="R372" s="9" t="n"/>
      <c r="S372" s="9" t="n"/>
      <c r="T372" s="24">
        <f>IF(R372="","",ROUND(R372*IFERROR(VLOOKUP(H372,Settings!$A$2:$C$10,2,FALSE),0)+IFERROR(VLOOKUP(H372,Settings!$A$2:$C$10,3,FALSE),0),2))</f>
        <v/>
      </c>
      <c r="U372" s="24">
        <f>IF(R372="","",ROUND(R372-F372-N(S372)-IF(N(S372)&gt;0,Settings!$B$14,0)-T372,2))</f>
        <v/>
      </c>
      <c r="V372" s="23">
        <f>IF(OR(P372="",Q372=""),"",Q372-P372)</f>
        <v/>
      </c>
      <c r="W372" s="23">
        <f>IF(OR(P372="",O372&lt;&gt;"Listed"),"",TODAY()-P372)</f>
        <v/>
      </c>
    </row>
    <row r="373">
      <c r="E373" s="22" t="n"/>
      <c r="F373" s="9" t="n"/>
      <c r="I373" s="9" t="n"/>
      <c r="J373" s="23">
        <f>IF(A373="","",COUNTIFS(Comps!$A$2:$A$1000,A373,Comps!$C$2:$C$1000,"Sold",Comps!$H$2:$H$1000,"&lt;&gt;Loose"))</f>
        <v/>
      </c>
      <c r="K373" s="24">
        <f>IF(A373="","",IFERROR(AVERAGEIFS(Comps!$E$2:$E$1000,Comps!$A$2:$A$1000,A373,Comps!$C$2:$C$1000,"Sold",Comps!$H$2:$H$1000,"&lt;&gt;Loose"),""))</f>
        <v/>
      </c>
      <c r="L373" s="23">
        <f>IF(OR(A373="",J373=0),"",TEXT(MINIFS(Comps!$E$2:$E$1000,Comps!$A$2:$A$1000,A373,Comps!$C$2:$C$1000,"Sold",Comps!$H$2:$H$1000,"&lt;&gt;Loose"),"0")&amp;"-"&amp;TEXT(MAXIFS(Comps!$E$2:$E$1000,Comps!$A$2:$A$1000,A373,Comps!$C$2:$C$1000,"Sold",Comps!$H$2:$H$1000,"&lt;&gt;Loose"),"0"))</f>
        <v/>
      </c>
      <c r="M373" s="24">
        <f>IF(OR(F373="",H373=""),"",ROUND((F373+N(I373)+IF(N(I373)&gt;0,Settings!$B$14,0)+IFERROR(VLOOKUP(H373,Settings!$A$2:$C$10,3,FALSE),0)+Settings!$B$13)/(1-IFERROR(VLOOKUP(H373,Settings!$A$2:$C$10,2,FALSE),0)),2))</f>
        <v/>
      </c>
      <c r="N373" s="9" t="n"/>
      <c r="P373" s="22" t="n"/>
      <c r="Q373" s="22" t="n"/>
      <c r="R373" s="9" t="n"/>
      <c r="S373" s="9" t="n"/>
      <c r="T373" s="24">
        <f>IF(R373="","",ROUND(R373*IFERROR(VLOOKUP(H373,Settings!$A$2:$C$10,2,FALSE),0)+IFERROR(VLOOKUP(H373,Settings!$A$2:$C$10,3,FALSE),0),2))</f>
        <v/>
      </c>
      <c r="U373" s="24">
        <f>IF(R373="","",ROUND(R373-F373-N(S373)-IF(N(S373)&gt;0,Settings!$B$14,0)-T373,2))</f>
        <v/>
      </c>
      <c r="V373" s="23">
        <f>IF(OR(P373="",Q373=""),"",Q373-P373)</f>
        <v/>
      </c>
      <c r="W373" s="23">
        <f>IF(OR(P373="",O373&lt;&gt;"Listed"),"",TODAY()-P373)</f>
        <v/>
      </c>
    </row>
    <row r="374">
      <c r="E374" s="22" t="n"/>
      <c r="F374" s="9" t="n"/>
      <c r="I374" s="9" t="n"/>
      <c r="J374" s="23">
        <f>IF(A374="","",COUNTIFS(Comps!$A$2:$A$1000,A374,Comps!$C$2:$C$1000,"Sold",Comps!$H$2:$H$1000,"&lt;&gt;Loose"))</f>
        <v/>
      </c>
      <c r="K374" s="24">
        <f>IF(A374="","",IFERROR(AVERAGEIFS(Comps!$E$2:$E$1000,Comps!$A$2:$A$1000,A374,Comps!$C$2:$C$1000,"Sold",Comps!$H$2:$H$1000,"&lt;&gt;Loose"),""))</f>
        <v/>
      </c>
      <c r="L374" s="23">
        <f>IF(OR(A374="",J374=0),"",TEXT(MINIFS(Comps!$E$2:$E$1000,Comps!$A$2:$A$1000,A374,Comps!$C$2:$C$1000,"Sold",Comps!$H$2:$H$1000,"&lt;&gt;Loose"),"0")&amp;"-"&amp;TEXT(MAXIFS(Comps!$E$2:$E$1000,Comps!$A$2:$A$1000,A374,Comps!$C$2:$C$1000,"Sold",Comps!$H$2:$H$1000,"&lt;&gt;Loose"),"0"))</f>
        <v/>
      </c>
      <c r="M374" s="24">
        <f>IF(OR(F374="",H374=""),"",ROUND((F374+N(I374)+IF(N(I374)&gt;0,Settings!$B$14,0)+IFERROR(VLOOKUP(H374,Settings!$A$2:$C$10,3,FALSE),0)+Settings!$B$13)/(1-IFERROR(VLOOKUP(H374,Settings!$A$2:$C$10,2,FALSE),0)),2))</f>
        <v/>
      </c>
      <c r="N374" s="9" t="n"/>
      <c r="P374" s="22" t="n"/>
      <c r="Q374" s="22" t="n"/>
      <c r="R374" s="9" t="n"/>
      <c r="S374" s="9" t="n"/>
      <c r="T374" s="24">
        <f>IF(R374="","",ROUND(R374*IFERROR(VLOOKUP(H374,Settings!$A$2:$C$10,2,FALSE),0)+IFERROR(VLOOKUP(H374,Settings!$A$2:$C$10,3,FALSE),0),2))</f>
        <v/>
      </c>
      <c r="U374" s="24">
        <f>IF(R374="","",ROUND(R374-F374-N(S374)-IF(N(S374)&gt;0,Settings!$B$14,0)-T374,2))</f>
        <v/>
      </c>
      <c r="V374" s="23">
        <f>IF(OR(P374="",Q374=""),"",Q374-P374)</f>
        <v/>
      </c>
      <c r="W374" s="23">
        <f>IF(OR(P374="",O374&lt;&gt;"Listed"),"",TODAY()-P374)</f>
        <v/>
      </c>
    </row>
    <row r="375">
      <c r="E375" s="22" t="n"/>
      <c r="F375" s="9" t="n"/>
      <c r="I375" s="9" t="n"/>
      <c r="J375" s="23">
        <f>IF(A375="","",COUNTIFS(Comps!$A$2:$A$1000,A375,Comps!$C$2:$C$1000,"Sold",Comps!$H$2:$H$1000,"&lt;&gt;Loose"))</f>
        <v/>
      </c>
      <c r="K375" s="24">
        <f>IF(A375="","",IFERROR(AVERAGEIFS(Comps!$E$2:$E$1000,Comps!$A$2:$A$1000,A375,Comps!$C$2:$C$1000,"Sold",Comps!$H$2:$H$1000,"&lt;&gt;Loose"),""))</f>
        <v/>
      </c>
      <c r="L375" s="23">
        <f>IF(OR(A375="",J375=0),"",TEXT(MINIFS(Comps!$E$2:$E$1000,Comps!$A$2:$A$1000,A375,Comps!$C$2:$C$1000,"Sold",Comps!$H$2:$H$1000,"&lt;&gt;Loose"),"0")&amp;"-"&amp;TEXT(MAXIFS(Comps!$E$2:$E$1000,Comps!$A$2:$A$1000,A375,Comps!$C$2:$C$1000,"Sold",Comps!$H$2:$H$1000,"&lt;&gt;Loose"),"0"))</f>
        <v/>
      </c>
      <c r="M375" s="24">
        <f>IF(OR(F375="",H375=""),"",ROUND((F375+N(I375)+IF(N(I375)&gt;0,Settings!$B$14,0)+IFERROR(VLOOKUP(H375,Settings!$A$2:$C$10,3,FALSE),0)+Settings!$B$13)/(1-IFERROR(VLOOKUP(H375,Settings!$A$2:$C$10,2,FALSE),0)),2))</f>
        <v/>
      </c>
      <c r="N375" s="9" t="n"/>
      <c r="P375" s="22" t="n"/>
      <c r="Q375" s="22" t="n"/>
      <c r="R375" s="9" t="n"/>
      <c r="S375" s="9" t="n"/>
      <c r="T375" s="24">
        <f>IF(R375="","",ROUND(R375*IFERROR(VLOOKUP(H375,Settings!$A$2:$C$10,2,FALSE),0)+IFERROR(VLOOKUP(H375,Settings!$A$2:$C$10,3,FALSE),0),2))</f>
        <v/>
      </c>
      <c r="U375" s="24">
        <f>IF(R375="","",ROUND(R375-F375-N(S375)-IF(N(S375)&gt;0,Settings!$B$14,0)-T375,2))</f>
        <v/>
      </c>
      <c r="V375" s="23">
        <f>IF(OR(P375="",Q375=""),"",Q375-P375)</f>
        <v/>
      </c>
      <c r="W375" s="23">
        <f>IF(OR(P375="",O375&lt;&gt;"Listed"),"",TODAY()-P375)</f>
        <v/>
      </c>
    </row>
    <row r="376">
      <c r="E376" s="22" t="n"/>
      <c r="F376" s="9" t="n"/>
      <c r="I376" s="9" t="n"/>
      <c r="J376" s="23">
        <f>IF(A376="","",COUNTIFS(Comps!$A$2:$A$1000,A376,Comps!$C$2:$C$1000,"Sold",Comps!$H$2:$H$1000,"&lt;&gt;Loose"))</f>
        <v/>
      </c>
      <c r="K376" s="24">
        <f>IF(A376="","",IFERROR(AVERAGEIFS(Comps!$E$2:$E$1000,Comps!$A$2:$A$1000,A376,Comps!$C$2:$C$1000,"Sold",Comps!$H$2:$H$1000,"&lt;&gt;Loose"),""))</f>
        <v/>
      </c>
      <c r="L376" s="23">
        <f>IF(OR(A376="",J376=0),"",TEXT(MINIFS(Comps!$E$2:$E$1000,Comps!$A$2:$A$1000,A376,Comps!$C$2:$C$1000,"Sold",Comps!$H$2:$H$1000,"&lt;&gt;Loose"),"0")&amp;"-"&amp;TEXT(MAXIFS(Comps!$E$2:$E$1000,Comps!$A$2:$A$1000,A376,Comps!$C$2:$C$1000,"Sold",Comps!$H$2:$H$1000,"&lt;&gt;Loose"),"0"))</f>
        <v/>
      </c>
      <c r="M376" s="24">
        <f>IF(OR(F376="",H376=""),"",ROUND((F376+N(I376)+IF(N(I376)&gt;0,Settings!$B$14,0)+IFERROR(VLOOKUP(H376,Settings!$A$2:$C$10,3,FALSE),0)+Settings!$B$13)/(1-IFERROR(VLOOKUP(H376,Settings!$A$2:$C$10,2,FALSE),0)),2))</f>
        <v/>
      </c>
      <c r="N376" s="9" t="n"/>
      <c r="P376" s="22" t="n"/>
      <c r="Q376" s="22" t="n"/>
      <c r="R376" s="9" t="n"/>
      <c r="S376" s="9" t="n"/>
      <c r="T376" s="24">
        <f>IF(R376="","",ROUND(R376*IFERROR(VLOOKUP(H376,Settings!$A$2:$C$10,2,FALSE),0)+IFERROR(VLOOKUP(H376,Settings!$A$2:$C$10,3,FALSE),0),2))</f>
        <v/>
      </c>
      <c r="U376" s="24">
        <f>IF(R376="","",ROUND(R376-F376-N(S376)-IF(N(S376)&gt;0,Settings!$B$14,0)-T376,2))</f>
        <v/>
      </c>
      <c r="V376" s="23">
        <f>IF(OR(P376="",Q376=""),"",Q376-P376)</f>
        <v/>
      </c>
      <c r="W376" s="23">
        <f>IF(OR(P376="",O376&lt;&gt;"Listed"),"",TODAY()-P376)</f>
        <v/>
      </c>
    </row>
    <row r="377">
      <c r="E377" s="22" t="n"/>
      <c r="F377" s="9" t="n"/>
      <c r="I377" s="9" t="n"/>
      <c r="J377" s="23">
        <f>IF(A377="","",COUNTIFS(Comps!$A$2:$A$1000,A377,Comps!$C$2:$C$1000,"Sold",Comps!$H$2:$H$1000,"&lt;&gt;Loose"))</f>
        <v/>
      </c>
      <c r="K377" s="24">
        <f>IF(A377="","",IFERROR(AVERAGEIFS(Comps!$E$2:$E$1000,Comps!$A$2:$A$1000,A377,Comps!$C$2:$C$1000,"Sold",Comps!$H$2:$H$1000,"&lt;&gt;Loose"),""))</f>
        <v/>
      </c>
      <c r="L377" s="23">
        <f>IF(OR(A377="",J377=0),"",TEXT(MINIFS(Comps!$E$2:$E$1000,Comps!$A$2:$A$1000,A377,Comps!$C$2:$C$1000,"Sold",Comps!$H$2:$H$1000,"&lt;&gt;Loose"),"0")&amp;"-"&amp;TEXT(MAXIFS(Comps!$E$2:$E$1000,Comps!$A$2:$A$1000,A377,Comps!$C$2:$C$1000,"Sold",Comps!$H$2:$H$1000,"&lt;&gt;Loose"),"0"))</f>
        <v/>
      </c>
      <c r="M377" s="24">
        <f>IF(OR(F377="",H377=""),"",ROUND((F377+N(I377)+IF(N(I377)&gt;0,Settings!$B$14,0)+IFERROR(VLOOKUP(H377,Settings!$A$2:$C$10,3,FALSE),0)+Settings!$B$13)/(1-IFERROR(VLOOKUP(H377,Settings!$A$2:$C$10,2,FALSE),0)),2))</f>
        <v/>
      </c>
      <c r="N377" s="9" t="n"/>
      <c r="P377" s="22" t="n"/>
      <c r="Q377" s="22" t="n"/>
      <c r="R377" s="9" t="n"/>
      <c r="S377" s="9" t="n"/>
      <c r="T377" s="24">
        <f>IF(R377="","",ROUND(R377*IFERROR(VLOOKUP(H377,Settings!$A$2:$C$10,2,FALSE),0)+IFERROR(VLOOKUP(H377,Settings!$A$2:$C$10,3,FALSE),0),2))</f>
        <v/>
      </c>
      <c r="U377" s="24">
        <f>IF(R377="","",ROUND(R377-F377-N(S377)-IF(N(S377)&gt;0,Settings!$B$14,0)-T377,2))</f>
        <v/>
      </c>
      <c r="V377" s="23">
        <f>IF(OR(P377="",Q377=""),"",Q377-P377)</f>
        <v/>
      </c>
      <c r="W377" s="23">
        <f>IF(OR(P377="",O377&lt;&gt;"Listed"),"",TODAY()-P377)</f>
        <v/>
      </c>
    </row>
    <row r="378">
      <c r="E378" s="22" t="n"/>
      <c r="F378" s="9" t="n"/>
      <c r="I378" s="9" t="n"/>
      <c r="J378" s="23">
        <f>IF(A378="","",COUNTIFS(Comps!$A$2:$A$1000,A378,Comps!$C$2:$C$1000,"Sold",Comps!$H$2:$H$1000,"&lt;&gt;Loose"))</f>
        <v/>
      </c>
      <c r="K378" s="24">
        <f>IF(A378="","",IFERROR(AVERAGEIFS(Comps!$E$2:$E$1000,Comps!$A$2:$A$1000,A378,Comps!$C$2:$C$1000,"Sold",Comps!$H$2:$H$1000,"&lt;&gt;Loose"),""))</f>
        <v/>
      </c>
      <c r="L378" s="23">
        <f>IF(OR(A378="",J378=0),"",TEXT(MINIFS(Comps!$E$2:$E$1000,Comps!$A$2:$A$1000,A378,Comps!$C$2:$C$1000,"Sold",Comps!$H$2:$H$1000,"&lt;&gt;Loose"),"0")&amp;"-"&amp;TEXT(MAXIFS(Comps!$E$2:$E$1000,Comps!$A$2:$A$1000,A378,Comps!$C$2:$C$1000,"Sold",Comps!$H$2:$H$1000,"&lt;&gt;Loose"),"0"))</f>
        <v/>
      </c>
      <c r="M378" s="24">
        <f>IF(OR(F378="",H378=""),"",ROUND((F378+N(I378)+IF(N(I378)&gt;0,Settings!$B$14,0)+IFERROR(VLOOKUP(H378,Settings!$A$2:$C$10,3,FALSE),0)+Settings!$B$13)/(1-IFERROR(VLOOKUP(H378,Settings!$A$2:$C$10,2,FALSE),0)),2))</f>
        <v/>
      </c>
      <c r="N378" s="9" t="n"/>
      <c r="P378" s="22" t="n"/>
      <c r="Q378" s="22" t="n"/>
      <c r="R378" s="9" t="n"/>
      <c r="S378" s="9" t="n"/>
      <c r="T378" s="24">
        <f>IF(R378="","",ROUND(R378*IFERROR(VLOOKUP(H378,Settings!$A$2:$C$10,2,FALSE),0)+IFERROR(VLOOKUP(H378,Settings!$A$2:$C$10,3,FALSE),0),2))</f>
        <v/>
      </c>
      <c r="U378" s="24">
        <f>IF(R378="","",ROUND(R378-F378-N(S378)-IF(N(S378)&gt;0,Settings!$B$14,0)-T378,2))</f>
        <v/>
      </c>
      <c r="V378" s="23">
        <f>IF(OR(P378="",Q378=""),"",Q378-P378)</f>
        <v/>
      </c>
      <c r="W378" s="23">
        <f>IF(OR(P378="",O378&lt;&gt;"Listed"),"",TODAY()-P378)</f>
        <v/>
      </c>
    </row>
    <row r="379">
      <c r="E379" s="22" t="n"/>
      <c r="F379" s="9" t="n"/>
      <c r="I379" s="9" t="n"/>
      <c r="J379" s="23">
        <f>IF(A379="","",COUNTIFS(Comps!$A$2:$A$1000,A379,Comps!$C$2:$C$1000,"Sold",Comps!$H$2:$H$1000,"&lt;&gt;Loose"))</f>
        <v/>
      </c>
      <c r="K379" s="24">
        <f>IF(A379="","",IFERROR(AVERAGEIFS(Comps!$E$2:$E$1000,Comps!$A$2:$A$1000,A379,Comps!$C$2:$C$1000,"Sold",Comps!$H$2:$H$1000,"&lt;&gt;Loose"),""))</f>
        <v/>
      </c>
      <c r="L379" s="23">
        <f>IF(OR(A379="",J379=0),"",TEXT(MINIFS(Comps!$E$2:$E$1000,Comps!$A$2:$A$1000,A379,Comps!$C$2:$C$1000,"Sold",Comps!$H$2:$H$1000,"&lt;&gt;Loose"),"0")&amp;"-"&amp;TEXT(MAXIFS(Comps!$E$2:$E$1000,Comps!$A$2:$A$1000,A379,Comps!$C$2:$C$1000,"Sold",Comps!$H$2:$H$1000,"&lt;&gt;Loose"),"0"))</f>
        <v/>
      </c>
      <c r="M379" s="24">
        <f>IF(OR(F379="",H379=""),"",ROUND((F379+N(I379)+IF(N(I379)&gt;0,Settings!$B$14,0)+IFERROR(VLOOKUP(H379,Settings!$A$2:$C$10,3,FALSE),0)+Settings!$B$13)/(1-IFERROR(VLOOKUP(H379,Settings!$A$2:$C$10,2,FALSE),0)),2))</f>
        <v/>
      </c>
      <c r="N379" s="9" t="n"/>
      <c r="P379" s="22" t="n"/>
      <c r="Q379" s="22" t="n"/>
      <c r="R379" s="9" t="n"/>
      <c r="S379" s="9" t="n"/>
      <c r="T379" s="24">
        <f>IF(R379="","",ROUND(R379*IFERROR(VLOOKUP(H379,Settings!$A$2:$C$10,2,FALSE),0)+IFERROR(VLOOKUP(H379,Settings!$A$2:$C$10,3,FALSE),0),2))</f>
        <v/>
      </c>
      <c r="U379" s="24">
        <f>IF(R379="","",ROUND(R379-F379-N(S379)-IF(N(S379)&gt;0,Settings!$B$14,0)-T379,2))</f>
        <v/>
      </c>
      <c r="V379" s="23">
        <f>IF(OR(P379="",Q379=""),"",Q379-P379)</f>
        <v/>
      </c>
      <c r="W379" s="23">
        <f>IF(OR(P379="",O379&lt;&gt;"Listed"),"",TODAY()-P379)</f>
        <v/>
      </c>
    </row>
    <row r="380">
      <c r="E380" s="22" t="n"/>
      <c r="F380" s="9" t="n"/>
      <c r="I380" s="9" t="n"/>
      <c r="J380" s="23">
        <f>IF(A380="","",COUNTIFS(Comps!$A$2:$A$1000,A380,Comps!$C$2:$C$1000,"Sold",Comps!$H$2:$H$1000,"&lt;&gt;Loose"))</f>
        <v/>
      </c>
      <c r="K380" s="24">
        <f>IF(A380="","",IFERROR(AVERAGEIFS(Comps!$E$2:$E$1000,Comps!$A$2:$A$1000,A380,Comps!$C$2:$C$1000,"Sold",Comps!$H$2:$H$1000,"&lt;&gt;Loose"),""))</f>
        <v/>
      </c>
      <c r="L380" s="23">
        <f>IF(OR(A380="",J380=0),"",TEXT(MINIFS(Comps!$E$2:$E$1000,Comps!$A$2:$A$1000,A380,Comps!$C$2:$C$1000,"Sold",Comps!$H$2:$H$1000,"&lt;&gt;Loose"),"0")&amp;"-"&amp;TEXT(MAXIFS(Comps!$E$2:$E$1000,Comps!$A$2:$A$1000,A380,Comps!$C$2:$C$1000,"Sold",Comps!$H$2:$H$1000,"&lt;&gt;Loose"),"0"))</f>
        <v/>
      </c>
      <c r="M380" s="24">
        <f>IF(OR(F380="",H380=""),"",ROUND((F380+N(I380)+IF(N(I380)&gt;0,Settings!$B$14,0)+IFERROR(VLOOKUP(H380,Settings!$A$2:$C$10,3,FALSE),0)+Settings!$B$13)/(1-IFERROR(VLOOKUP(H380,Settings!$A$2:$C$10,2,FALSE),0)),2))</f>
        <v/>
      </c>
      <c r="N380" s="9" t="n"/>
      <c r="P380" s="22" t="n"/>
      <c r="Q380" s="22" t="n"/>
      <c r="R380" s="9" t="n"/>
      <c r="S380" s="9" t="n"/>
      <c r="T380" s="24">
        <f>IF(R380="","",ROUND(R380*IFERROR(VLOOKUP(H380,Settings!$A$2:$C$10,2,FALSE),0)+IFERROR(VLOOKUP(H380,Settings!$A$2:$C$10,3,FALSE),0),2))</f>
        <v/>
      </c>
      <c r="U380" s="24">
        <f>IF(R380="","",ROUND(R380-F380-N(S380)-IF(N(S380)&gt;0,Settings!$B$14,0)-T380,2))</f>
        <v/>
      </c>
      <c r="V380" s="23">
        <f>IF(OR(P380="",Q380=""),"",Q380-P380)</f>
        <v/>
      </c>
      <c r="W380" s="23">
        <f>IF(OR(P380="",O380&lt;&gt;"Listed"),"",TODAY()-P380)</f>
        <v/>
      </c>
    </row>
    <row r="381">
      <c r="E381" s="22" t="n"/>
      <c r="F381" s="9" t="n"/>
      <c r="I381" s="9" t="n"/>
      <c r="J381" s="23">
        <f>IF(A381="","",COUNTIFS(Comps!$A$2:$A$1000,A381,Comps!$C$2:$C$1000,"Sold",Comps!$H$2:$H$1000,"&lt;&gt;Loose"))</f>
        <v/>
      </c>
      <c r="K381" s="24">
        <f>IF(A381="","",IFERROR(AVERAGEIFS(Comps!$E$2:$E$1000,Comps!$A$2:$A$1000,A381,Comps!$C$2:$C$1000,"Sold",Comps!$H$2:$H$1000,"&lt;&gt;Loose"),""))</f>
        <v/>
      </c>
      <c r="L381" s="23">
        <f>IF(OR(A381="",J381=0),"",TEXT(MINIFS(Comps!$E$2:$E$1000,Comps!$A$2:$A$1000,A381,Comps!$C$2:$C$1000,"Sold",Comps!$H$2:$H$1000,"&lt;&gt;Loose"),"0")&amp;"-"&amp;TEXT(MAXIFS(Comps!$E$2:$E$1000,Comps!$A$2:$A$1000,A381,Comps!$C$2:$C$1000,"Sold",Comps!$H$2:$H$1000,"&lt;&gt;Loose"),"0"))</f>
        <v/>
      </c>
      <c r="M381" s="24">
        <f>IF(OR(F381="",H381=""),"",ROUND((F381+N(I381)+IF(N(I381)&gt;0,Settings!$B$14,0)+IFERROR(VLOOKUP(H381,Settings!$A$2:$C$10,3,FALSE),0)+Settings!$B$13)/(1-IFERROR(VLOOKUP(H381,Settings!$A$2:$C$10,2,FALSE),0)),2))</f>
        <v/>
      </c>
      <c r="N381" s="9" t="n"/>
      <c r="P381" s="22" t="n"/>
      <c r="Q381" s="22" t="n"/>
      <c r="R381" s="9" t="n"/>
      <c r="S381" s="9" t="n"/>
      <c r="T381" s="24">
        <f>IF(R381="","",ROUND(R381*IFERROR(VLOOKUP(H381,Settings!$A$2:$C$10,2,FALSE),0)+IFERROR(VLOOKUP(H381,Settings!$A$2:$C$10,3,FALSE),0),2))</f>
        <v/>
      </c>
      <c r="U381" s="24">
        <f>IF(R381="","",ROUND(R381-F381-N(S381)-IF(N(S381)&gt;0,Settings!$B$14,0)-T381,2))</f>
        <v/>
      </c>
      <c r="V381" s="23">
        <f>IF(OR(P381="",Q381=""),"",Q381-P381)</f>
        <v/>
      </c>
      <c r="W381" s="23">
        <f>IF(OR(P381="",O381&lt;&gt;"Listed"),"",TODAY()-P381)</f>
        <v/>
      </c>
    </row>
    <row r="382">
      <c r="E382" s="22" t="n"/>
      <c r="F382" s="9" t="n"/>
      <c r="I382" s="9" t="n"/>
      <c r="J382" s="23">
        <f>IF(A382="","",COUNTIFS(Comps!$A$2:$A$1000,A382,Comps!$C$2:$C$1000,"Sold",Comps!$H$2:$H$1000,"&lt;&gt;Loose"))</f>
        <v/>
      </c>
      <c r="K382" s="24">
        <f>IF(A382="","",IFERROR(AVERAGEIFS(Comps!$E$2:$E$1000,Comps!$A$2:$A$1000,A382,Comps!$C$2:$C$1000,"Sold",Comps!$H$2:$H$1000,"&lt;&gt;Loose"),""))</f>
        <v/>
      </c>
      <c r="L382" s="23">
        <f>IF(OR(A382="",J382=0),"",TEXT(MINIFS(Comps!$E$2:$E$1000,Comps!$A$2:$A$1000,A382,Comps!$C$2:$C$1000,"Sold",Comps!$H$2:$H$1000,"&lt;&gt;Loose"),"0")&amp;"-"&amp;TEXT(MAXIFS(Comps!$E$2:$E$1000,Comps!$A$2:$A$1000,A382,Comps!$C$2:$C$1000,"Sold",Comps!$H$2:$H$1000,"&lt;&gt;Loose"),"0"))</f>
        <v/>
      </c>
      <c r="M382" s="24">
        <f>IF(OR(F382="",H382=""),"",ROUND((F382+N(I382)+IF(N(I382)&gt;0,Settings!$B$14,0)+IFERROR(VLOOKUP(H382,Settings!$A$2:$C$10,3,FALSE),0)+Settings!$B$13)/(1-IFERROR(VLOOKUP(H382,Settings!$A$2:$C$10,2,FALSE),0)),2))</f>
        <v/>
      </c>
      <c r="N382" s="9" t="n"/>
      <c r="P382" s="22" t="n"/>
      <c r="Q382" s="22" t="n"/>
      <c r="R382" s="9" t="n"/>
      <c r="S382" s="9" t="n"/>
      <c r="T382" s="24">
        <f>IF(R382="","",ROUND(R382*IFERROR(VLOOKUP(H382,Settings!$A$2:$C$10,2,FALSE),0)+IFERROR(VLOOKUP(H382,Settings!$A$2:$C$10,3,FALSE),0),2))</f>
        <v/>
      </c>
      <c r="U382" s="24">
        <f>IF(R382="","",ROUND(R382-F382-N(S382)-IF(N(S382)&gt;0,Settings!$B$14,0)-T382,2))</f>
        <v/>
      </c>
      <c r="V382" s="23">
        <f>IF(OR(P382="",Q382=""),"",Q382-P382)</f>
        <v/>
      </c>
      <c r="W382" s="23">
        <f>IF(OR(P382="",O382&lt;&gt;"Listed"),"",TODAY()-P382)</f>
        <v/>
      </c>
    </row>
    <row r="383">
      <c r="E383" s="22" t="n"/>
      <c r="F383" s="9" t="n"/>
      <c r="I383" s="9" t="n"/>
      <c r="J383" s="23">
        <f>IF(A383="","",COUNTIFS(Comps!$A$2:$A$1000,A383,Comps!$C$2:$C$1000,"Sold",Comps!$H$2:$H$1000,"&lt;&gt;Loose"))</f>
        <v/>
      </c>
      <c r="K383" s="24">
        <f>IF(A383="","",IFERROR(AVERAGEIFS(Comps!$E$2:$E$1000,Comps!$A$2:$A$1000,A383,Comps!$C$2:$C$1000,"Sold",Comps!$H$2:$H$1000,"&lt;&gt;Loose"),""))</f>
        <v/>
      </c>
      <c r="L383" s="23">
        <f>IF(OR(A383="",J383=0),"",TEXT(MINIFS(Comps!$E$2:$E$1000,Comps!$A$2:$A$1000,A383,Comps!$C$2:$C$1000,"Sold",Comps!$H$2:$H$1000,"&lt;&gt;Loose"),"0")&amp;"-"&amp;TEXT(MAXIFS(Comps!$E$2:$E$1000,Comps!$A$2:$A$1000,A383,Comps!$C$2:$C$1000,"Sold",Comps!$H$2:$H$1000,"&lt;&gt;Loose"),"0"))</f>
        <v/>
      </c>
      <c r="M383" s="24">
        <f>IF(OR(F383="",H383=""),"",ROUND((F383+N(I383)+IF(N(I383)&gt;0,Settings!$B$14,0)+IFERROR(VLOOKUP(H383,Settings!$A$2:$C$10,3,FALSE),0)+Settings!$B$13)/(1-IFERROR(VLOOKUP(H383,Settings!$A$2:$C$10,2,FALSE),0)),2))</f>
        <v/>
      </c>
      <c r="N383" s="9" t="n"/>
      <c r="P383" s="22" t="n"/>
      <c r="Q383" s="22" t="n"/>
      <c r="R383" s="9" t="n"/>
      <c r="S383" s="9" t="n"/>
      <c r="T383" s="24">
        <f>IF(R383="","",ROUND(R383*IFERROR(VLOOKUP(H383,Settings!$A$2:$C$10,2,FALSE),0)+IFERROR(VLOOKUP(H383,Settings!$A$2:$C$10,3,FALSE),0),2))</f>
        <v/>
      </c>
      <c r="U383" s="24">
        <f>IF(R383="","",ROUND(R383-F383-N(S383)-IF(N(S383)&gt;0,Settings!$B$14,0)-T383,2))</f>
        <v/>
      </c>
      <c r="V383" s="23">
        <f>IF(OR(P383="",Q383=""),"",Q383-P383)</f>
        <v/>
      </c>
      <c r="W383" s="23">
        <f>IF(OR(P383="",O383&lt;&gt;"Listed"),"",TODAY()-P383)</f>
        <v/>
      </c>
    </row>
    <row r="384">
      <c r="E384" s="22" t="n"/>
      <c r="F384" s="9" t="n"/>
      <c r="I384" s="9" t="n"/>
      <c r="J384" s="23">
        <f>IF(A384="","",COUNTIFS(Comps!$A$2:$A$1000,A384,Comps!$C$2:$C$1000,"Sold",Comps!$H$2:$H$1000,"&lt;&gt;Loose"))</f>
        <v/>
      </c>
      <c r="K384" s="24">
        <f>IF(A384="","",IFERROR(AVERAGEIFS(Comps!$E$2:$E$1000,Comps!$A$2:$A$1000,A384,Comps!$C$2:$C$1000,"Sold",Comps!$H$2:$H$1000,"&lt;&gt;Loose"),""))</f>
        <v/>
      </c>
      <c r="L384" s="23">
        <f>IF(OR(A384="",J384=0),"",TEXT(MINIFS(Comps!$E$2:$E$1000,Comps!$A$2:$A$1000,A384,Comps!$C$2:$C$1000,"Sold",Comps!$H$2:$H$1000,"&lt;&gt;Loose"),"0")&amp;"-"&amp;TEXT(MAXIFS(Comps!$E$2:$E$1000,Comps!$A$2:$A$1000,A384,Comps!$C$2:$C$1000,"Sold",Comps!$H$2:$H$1000,"&lt;&gt;Loose"),"0"))</f>
        <v/>
      </c>
      <c r="M384" s="24">
        <f>IF(OR(F384="",H384=""),"",ROUND((F384+N(I384)+IF(N(I384)&gt;0,Settings!$B$14,0)+IFERROR(VLOOKUP(H384,Settings!$A$2:$C$10,3,FALSE),0)+Settings!$B$13)/(1-IFERROR(VLOOKUP(H384,Settings!$A$2:$C$10,2,FALSE),0)),2))</f>
        <v/>
      </c>
      <c r="N384" s="9" t="n"/>
      <c r="P384" s="22" t="n"/>
      <c r="Q384" s="22" t="n"/>
      <c r="R384" s="9" t="n"/>
      <c r="S384" s="9" t="n"/>
      <c r="T384" s="24">
        <f>IF(R384="","",ROUND(R384*IFERROR(VLOOKUP(H384,Settings!$A$2:$C$10,2,FALSE),0)+IFERROR(VLOOKUP(H384,Settings!$A$2:$C$10,3,FALSE),0),2))</f>
        <v/>
      </c>
      <c r="U384" s="24">
        <f>IF(R384="","",ROUND(R384-F384-N(S384)-IF(N(S384)&gt;0,Settings!$B$14,0)-T384,2))</f>
        <v/>
      </c>
      <c r="V384" s="23">
        <f>IF(OR(P384="",Q384=""),"",Q384-P384)</f>
        <v/>
      </c>
      <c r="W384" s="23">
        <f>IF(OR(P384="",O384&lt;&gt;"Listed"),"",TODAY()-P384)</f>
        <v/>
      </c>
    </row>
    <row r="385">
      <c r="E385" s="22" t="n"/>
      <c r="F385" s="9" t="n"/>
      <c r="I385" s="9" t="n"/>
      <c r="J385" s="23">
        <f>IF(A385="","",COUNTIFS(Comps!$A$2:$A$1000,A385,Comps!$C$2:$C$1000,"Sold",Comps!$H$2:$H$1000,"&lt;&gt;Loose"))</f>
        <v/>
      </c>
      <c r="K385" s="24">
        <f>IF(A385="","",IFERROR(AVERAGEIFS(Comps!$E$2:$E$1000,Comps!$A$2:$A$1000,A385,Comps!$C$2:$C$1000,"Sold",Comps!$H$2:$H$1000,"&lt;&gt;Loose"),""))</f>
        <v/>
      </c>
      <c r="L385" s="23">
        <f>IF(OR(A385="",J385=0),"",TEXT(MINIFS(Comps!$E$2:$E$1000,Comps!$A$2:$A$1000,A385,Comps!$C$2:$C$1000,"Sold",Comps!$H$2:$H$1000,"&lt;&gt;Loose"),"0")&amp;"-"&amp;TEXT(MAXIFS(Comps!$E$2:$E$1000,Comps!$A$2:$A$1000,A385,Comps!$C$2:$C$1000,"Sold",Comps!$H$2:$H$1000,"&lt;&gt;Loose"),"0"))</f>
        <v/>
      </c>
      <c r="M385" s="24">
        <f>IF(OR(F385="",H385=""),"",ROUND((F385+N(I385)+IF(N(I385)&gt;0,Settings!$B$14,0)+IFERROR(VLOOKUP(H385,Settings!$A$2:$C$10,3,FALSE),0)+Settings!$B$13)/(1-IFERROR(VLOOKUP(H385,Settings!$A$2:$C$10,2,FALSE),0)),2))</f>
        <v/>
      </c>
      <c r="N385" s="9" t="n"/>
      <c r="P385" s="22" t="n"/>
      <c r="Q385" s="22" t="n"/>
      <c r="R385" s="9" t="n"/>
      <c r="S385" s="9" t="n"/>
      <c r="T385" s="24">
        <f>IF(R385="","",ROUND(R385*IFERROR(VLOOKUP(H385,Settings!$A$2:$C$10,2,FALSE),0)+IFERROR(VLOOKUP(H385,Settings!$A$2:$C$10,3,FALSE),0),2))</f>
        <v/>
      </c>
      <c r="U385" s="24">
        <f>IF(R385="","",ROUND(R385-F385-N(S385)-IF(N(S385)&gt;0,Settings!$B$14,0)-T385,2))</f>
        <v/>
      </c>
      <c r="V385" s="23">
        <f>IF(OR(P385="",Q385=""),"",Q385-P385)</f>
        <v/>
      </c>
      <c r="W385" s="23">
        <f>IF(OR(P385="",O385&lt;&gt;"Listed"),"",TODAY()-P385)</f>
        <v/>
      </c>
    </row>
    <row r="386">
      <c r="E386" s="22" t="n"/>
      <c r="F386" s="9" t="n"/>
      <c r="I386" s="9" t="n"/>
      <c r="J386" s="23">
        <f>IF(A386="","",COUNTIFS(Comps!$A$2:$A$1000,A386,Comps!$C$2:$C$1000,"Sold",Comps!$H$2:$H$1000,"&lt;&gt;Loose"))</f>
        <v/>
      </c>
      <c r="K386" s="24">
        <f>IF(A386="","",IFERROR(AVERAGEIFS(Comps!$E$2:$E$1000,Comps!$A$2:$A$1000,A386,Comps!$C$2:$C$1000,"Sold",Comps!$H$2:$H$1000,"&lt;&gt;Loose"),""))</f>
        <v/>
      </c>
      <c r="L386" s="23">
        <f>IF(OR(A386="",J386=0),"",TEXT(MINIFS(Comps!$E$2:$E$1000,Comps!$A$2:$A$1000,A386,Comps!$C$2:$C$1000,"Sold",Comps!$H$2:$H$1000,"&lt;&gt;Loose"),"0")&amp;"-"&amp;TEXT(MAXIFS(Comps!$E$2:$E$1000,Comps!$A$2:$A$1000,A386,Comps!$C$2:$C$1000,"Sold",Comps!$H$2:$H$1000,"&lt;&gt;Loose"),"0"))</f>
        <v/>
      </c>
      <c r="M386" s="24">
        <f>IF(OR(F386="",H386=""),"",ROUND((F386+N(I386)+IF(N(I386)&gt;0,Settings!$B$14,0)+IFERROR(VLOOKUP(H386,Settings!$A$2:$C$10,3,FALSE),0)+Settings!$B$13)/(1-IFERROR(VLOOKUP(H386,Settings!$A$2:$C$10,2,FALSE),0)),2))</f>
        <v/>
      </c>
      <c r="N386" s="9" t="n"/>
      <c r="P386" s="22" t="n"/>
      <c r="Q386" s="22" t="n"/>
      <c r="R386" s="9" t="n"/>
      <c r="S386" s="9" t="n"/>
      <c r="T386" s="24">
        <f>IF(R386="","",ROUND(R386*IFERROR(VLOOKUP(H386,Settings!$A$2:$C$10,2,FALSE),0)+IFERROR(VLOOKUP(H386,Settings!$A$2:$C$10,3,FALSE),0),2))</f>
        <v/>
      </c>
      <c r="U386" s="24">
        <f>IF(R386="","",ROUND(R386-F386-N(S386)-IF(N(S386)&gt;0,Settings!$B$14,0)-T386,2))</f>
        <v/>
      </c>
      <c r="V386" s="23">
        <f>IF(OR(P386="",Q386=""),"",Q386-P386)</f>
        <v/>
      </c>
      <c r="W386" s="23">
        <f>IF(OR(P386="",O386&lt;&gt;"Listed"),"",TODAY()-P386)</f>
        <v/>
      </c>
    </row>
    <row r="387">
      <c r="E387" s="22" t="n"/>
      <c r="F387" s="9" t="n"/>
      <c r="I387" s="9" t="n"/>
      <c r="J387" s="23">
        <f>IF(A387="","",COUNTIFS(Comps!$A$2:$A$1000,A387,Comps!$C$2:$C$1000,"Sold",Comps!$H$2:$H$1000,"&lt;&gt;Loose"))</f>
        <v/>
      </c>
      <c r="K387" s="24">
        <f>IF(A387="","",IFERROR(AVERAGEIFS(Comps!$E$2:$E$1000,Comps!$A$2:$A$1000,A387,Comps!$C$2:$C$1000,"Sold",Comps!$H$2:$H$1000,"&lt;&gt;Loose"),""))</f>
        <v/>
      </c>
      <c r="L387" s="23">
        <f>IF(OR(A387="",J387=0),"",TEXT(MINIFS(Comps!$E$2:$E$1000,Comps!$A$2:$A$1000,A387,Comps!$C$2:$C$1000,"Sold",Comps!$H$2:$H$1000,"&lt;&gt;Loose"),"0")&amp;"-"&amp;TEXT(MAXIFS(Comps!$E$2:$E$1000,Comps!$A$2:$A$1000,A387,Comps!$C$2:$C$1000,"Sold",Comps!$H$2:$H$1000,"&lt;&gt;Loose"),"0"))</f>
        <v/>
      </c>
      <c r="M387" s="24">
        <f>IF(OR(F387="",H387=""),"",ROUND((F387+N(I387)+IF(N(I387)&gt;0,Settings!$B$14,0)+IFERROR(VLOOKUP(H387,Settings!$A$2:$C$10,3,FALSE),0)+Settings!$B$13)/(1-IFERROR(VLOOKUP(H387,Settings!$A$2:$C$10,2,FALSE),0)),2))</f>
        <v/>
      </c>
      <c r="N387" s="9" t="n"/>
      <c r="P387" s="22" t="n"/>
      <c r="Q387" s="22" t="n"/>
      <c r="R387" s="9" t="n"/>
      <c r="S387" s="9" t="n"/>
      <c r="T387" s="24">
        <f>IF(R387="","",ROUND(R387*IFERROR(VLOOKUP(H387,Settings!$A$2:$C$10,2,FALSE),0)+IFERROR(VLOOKUP(H387,Settings!$A$2:$C$10,3,FALSE),0),2))</f>
        <v/>
      </c>
      <c r="U387" s="24">
        <f>IF(R387="","",ROUND(R387-F387-N(S387)-IF(N(S387)&gt;0,Settings!$B$14,0)-T387,2))</f>
        <v/>
      </c>
      <c r="V387" s="23">
        <f>IF(OR(P387="",Q387=""),"",Q387-P387)</f>
        <v/>
      </c>
      <c r="W387" s="23">
        <f>IF(OR(P387="",O387&lt;&gt;"Listed"),"",TODAY()-P387)</f>
        <v/>
      </c>
    </row>
    <row r="388">
      <c r="E388" s="22" t="n"/>
      <c r="F388" s="9" t="n"/>
      <c r="I388" s="9" t="n"/>
      <c r="J388" s="23">
        <f>IF(A388="","",COUNTIFS(Comps!$A$2:$A$1000,A388,Comps!$C$2:$C$1000,"Sold",Comps!$H$2:$H$1000,"&lt;&gt;Loose"))</f>
        <v/>
      </c>
      <c r="K388" s="24">
        <f>IF(A388="","",IFERROR(AVERAGEIFS(Comps!$E$2:$E$1000,Comps!$A$2:$A$1000,A388,Comps!$C$2:$C$1000,"Sold",Comps!$H$2:$H$1000,"&lt;&gt;Loose"),""))</f>
        <v/>
      </c>
      <c r="L388" s="23">
        <f>IF(OR(A388="",J388=0),"",TEXT(MINIFS(Comps!$E$2:$E$1000,Comps!$A$2:$A$1000,A388,Comps!$C$2:$C$1000,"Sold",Comps!$H$2:$H$1000,"&lt;&gt;Loose"),"0")&amp;"-"&amp;TEXT(MAXIFS(Comps!$E$2:$E$1000,Comps!$A$2:$A$1000,A388,Comps!$C$2:$C$1000,"Sold",Comps!$H$2:$H$1000,"&lt;&gt;Loose"),"0"))</f>
        <v/>
      </c>
      <c r="M388" s="24">
        <f>IF(OR(F388="",H388=""),"",ROUND((F388+N(I388)+IF(N(I388)&gt;0,Settings!$B$14,0)+IFERROR(VLOOKUP(H388,Settings!$A$2:$C$10,3,FALSE),0)+Settings!$B$13)/(1-IFERROR(VLOOKUP(H388,Settings!$A$2:$C$10,2,FALSE),0)),2))</f>
        <v/>
      </c>
      <c r="N388" s="9" t="n"/>
      <c r="P388" s="22" t="n"/>
      <c r="Q388" s="22" t="n"/>
      <c r="R388" s="9" t="n"/>
      <c r="S388" s="9" t="n"/>
      <c r="T388" s="24">
        <f>IF(R388="","",ROUND(R388*IFERROR(VLOOKUP(H388,Settings!$A$2:$C$10,2,FALSE),0)+IFERROR(VLOOKUP(H388,Settings!$A$2:$C$10,3,FALSE),0),2))</f>
        <v/>
      </c>
      <c r="U388" s="24">
        <f>IF(R388="","",ROUND(R388-F388-N(S388)-IF(N(S388)&gt;0,Settings!$B$14,0)-T388,2))</f>
        <v/>
      </c>
      <c r="V388" s="23">
        <f>IF(OR(P388="",Q388=""),"",Q388-P388)</f>
        <v/>
      </c>
      <c r="W388" s="23">
        <f>IF(OR(P388="",O388&lt;&gt;"Listed"),"",TODAY()-P388)</f>
        <v/>
      </c>
    </row>
    <row r="389">
      <c r="E389" s="22" t="n"/>
      <c r="F389" s="9" t="n"/>
      <c r="I389" s="9" t="n"/>
      <c r="J389" s="23">
        <f>IF(A389="","",COUNTIFS(Comps!$A$2:$A$1000,A389,Comps!$C$2:$C$1000,"Sold",Comps!$H$2:$H$1000,"&lt;&gt;Loose"))</f>
        <v/>
      </c>
      <c r="K389" s="24">
        <f>IF(A389="","",IFERROR(AVERAGEIFS(Comps!$E$2:$E$1000,Comps!$A$2:$A$1000,A389,Comps!$C$2:$C$1000,"Sold",Comps!$H$2:$H$1000,"&lt;&gt;Loose"),""))</f>
        <v/>
      </c>
      <c r="L389" s="23">
        <f>IF(OR(A389="",J389=0),"",TEXT(MINIFS(Comps!$E$2:$E$1000,Comps!$A$2:$A$1000,A389,Comps!$C$2:$C$1000,"Sold",Comps!$H$2:$H$1000,"&lt;&gt;Loose"),"0")&amp;"-"&amp;TEXT(MAXIFS(Comps!$E$2:$E$1000,Comps!$A$2:$A$1000,A389,Comps!$C$2:$C$1000,"Sold",Comps!$H$2:$H$1000,"&lt;&gt;Loose"),"0"))</f>
        <v/>
      </c>
      <c r="M389" s="24">
        <f>IF(OR(F389="",H389=""),"",ROUND((F389+N(I389)+IF(N(I389)&gt;0,Settings!$B$14,0)+IFERROR(VLOOKUP(H389,Settings!$A$2:$C$10,3,FALSE),0)+Settings!$B$13)/(1-IFERROR(VLOOKUP(H389,Settings!$A$2:$C$10,2,FALSE),0)),2))</f>
        <v/>
      </c>
      <c r="N389" s="9" t="n"/>
      <c r="P389" s="22" t="n"/>
      <c r="Q389" s="22" t="n"/>
      <c r="R389" s="9" t="n"/>
      <c r="S389" s="9" t="n"/>
      <c r="T389" s="24">
        <f>IF(R389="","",ROUND(R389*IFERROR(VLOOKUP(H389,Settings!$A$2:$C$10,2,FALSE),0)+IFERROR(VLOOKUP(H389,Settings!$A$2:$C$10,3,FALSE),0),2))</f>
        <v/>
      </c>
      <c r="U389" s="24">
        <f>IF(R389="","",ROUND(R389-F389-N(S389)-IF(N(S389)&gt;0,Settings!$B$14,0)-T389,2))</f>
        <v/>
      </c>
      <c r="V389" s="23">
        <f>IF(OR(P389="",Q389=""),"",Q389-P389)</f>
        <v/>
      </c>
      <c r="W389" s="23">
        <f>IF(OR(P389="",O389&lt;&gt;"Listed"),"",TODAY()-P389)</f>
        <v/>
      </c>
    </row>
    <row r="390">
      <c r="E390" s="22" t="n"/>
      <c r="F390" s="9" t="n"/>
      <c r="I390" s="9" t="n"/>
      <c r="J390" s="23">
        <f>IF(A390="","",COUNTIFS(Comps!$A$2:$A$1000,A390,Comps!$C$2:$C$1000,"Sold",Comps!$H$2:$H$1000,"&lt;&gt;Loose"))</f>
        <v/>
      </c>
      <c r="K390" s="24">
        <f>IF(A390="","",IFERROR(AVERAGEIFS(Comps!$E$2:$E$1000,Comps!$A$2:$A$1000,A390,Comps!$C$2:$C$1000,"Sold",Comps!$H$2:$H$1000,"&lt;&gt;Loose"),""))</f>
        <v/>
      </c>
      <c r="L390" s="23">
        <f>IF(OR(A390="",J390=0),"",TEXT(MINIFS(Comps!$E$2:$E$1000,Comps!$A$2:$A$1000,A390,Comps!$C$2:$C$1000,"Sold",Comps!$H$2:$H$1000,"&lt;&gt;Loose"),"0")&amp;"-"&amp;TEXT(MAXIFS(Comps!$E$2:$E$1000,Comps!$A$2:$A$1000,A390,Comps!$C$2:$C$1000,"Sold",Comps!$H$2:$H$1000,"&lt;&gt;Loose"),"0"))</f>
        <v/>
      </c>
      <c r="M390" s="24">
        <f>IF(OR(F390="",H390=""),"",ROUND((F390+N(I390)+IF(N(I390)&gt;0,Settings!$B$14,0)+IFERROR(VLOOKUP(H390,Settings!$A$2:$C$10,3,FALSE),0)+Settings!$B$13)/(1-IFERROR(VLOOKUP(H390,Settings!$A$2:$C$10,2,FALSE),0)),2))</f>
        <v/>
      </c>
      <c r="N390" s="9" t="n"/>
      <c r="P390" s="22" t="n"/>
      <c r="Q390" s="22" t="n"/>
      <c r="R390" s="9" t="n"/>
      <c r="S390" s="9" t="n"/>
      <c r="T390" s="24">
        <f>IF(R390="","",ROUND(R390*IFERROR(VLOOKUP(H390,Settings!$A$2:$C$10,2,FALSE),0)+IFERROR(VLOOKUP(H390,Settings!$A$2:$C$10,3,FALSE),0),2))</f>
        <v/>
      </c>
      <c r="U390" s="24">
        <f>IF(R390="","",ROUND(R390-F390-N(S390)-IF(N(S390)&gt;0,Settings!$B$14,0)-T390,2))</f>
        <v/>
      </c>
      <c r="V390" s="23">
        <f>IF(OR(P390="",Q390=""),"",Q390-P390)</f>
        <v/>
      </c>
      <c r="W390" s="23">
        <f>IF(OR(P390="",O390&lt;&gt;"Listed"),"",TODAY()-P390)</f>
        <v/>
      </c>
    </row>
    <row r="391">
      <c r="E391" s="22" t="n"/>
      <c r="F391" s="9" t="n"/>
      <c r="I391" s="9" t="n"/>
      <c r="J391" s="23">
        <f>IF(A391="","",COUNTIFS(Comps!$A$2:$A$1000,A391,Comps!$C$2:$C$1000,"Sold",Comps!$H$2:$H$1000,"&lt;&gt;Loose"))</f>
        <v/>
      </c>
      <c r="K391" s="24">
        <f>IF(A391="","",IFERROR(AVERAGEIFS(Comps!$E$2:$E$1000,Comps!$A$2:$A$1000,A391,Comps!$C$2:$C$1000,"Sold",Comps!$H$2:$H$1000,"&lt;&gt;Loose"),""))</f>
        <v/>
      </c>
      <c r="L391" s="23">
        <f>IF(OR(A391="",J391=0),"",TEXT(MINIFS(Comps!$E$2:$E$1000,Comps!$A$2:$A$1000,A391,Comps!$C$2:$C$1000,"Sold",Comps!$H$2:$H$1000,"&lt;&gt;Loose"),"0")&amp;"-"&amp;TEXT(MAXIFS(Comps!$E$2:$E$1000,Comps!$A$2:$A$1000,A391,Comps!$C$2:$C$1000,"Sold",Comps!$H$2:$H$1000,"&lt;&gt;Loose"),"0"))</f>
        <v/>
      </c>
      <c r="M391" s="24">
        <f>IF(OR(F391="",H391=""),"",ROUND((F391+N(I391)+IF(N(I391)&gt;0,Settings!$B$14,0)+IFERROR(VLOOKUP(H391,Settings!$A$2:$C$10,3,FALSE),0)+Settings!$B$13)/(1-IFERROR(VLOOKUP(H391,Settings!$A$2:$C$10,2,FALSE),0)),2))</f>
        <v/>
      </c>
      <c r="N391" s="9" t="n"/>
      <c r="P391" s="22" t="n"/>
      <c r="Q391" s="22" t="n"/>
      <c r="R391" s="9" t="n"/>
      <c r="S391" s="9" t="n"/>
      <c r="T391" s="24">
        <f>IF(R391="","",ROUND(R391*IFERROR(VLOOKUP(H391,Settings!$A$2:$C$10,2,FALSE),0)+IFERROR(VLOOKUP(H391,Settings!$A$2:$C$10,3,FALSE),0),2))</f>
        <v/>
      </c>
      <c r="U391" s="24">
        <f>IF(R391="","",ROUND(R391-F391-N(S391)-IF(N(S391)&gt;0,Settings!$B$14,0)-T391,2))</f>
        <v/>
      </c>
      <c r="V391" s="23">
        <f>IF(OR(P391="",Q391=""),"",Q391-P391)</f>
        <v/>
      </c>
      <c r="W391" s="23">
        <f>IF(OR(P391="",O391&lt;&gt;"Listed"),"",TODAY()-P391)</f>
        <v/>
      </c>
    </row>
    <row r="392">
      <c r="E392" s="22" t="n"/>
      <c r="F392" s="9" t="n"/>
      <c r="I392" s="9" t="n"/>
      <c r="J392" s="23">
        <f>IF(A392="","",COUNTIFS(Comps!$A$2:$A$1000,A392,Comps!$C$2:$C$1000,"Sold",Comps!$H$2:$H$1000,"&lt;&gt;Loose"))</f>
        <v/>
      </c>
      <c r="K392" s="24">
        <f>IF(A392="","",IFERROR(AVERAGEIFS(Comps!$E$2:$E$1000,Comps!$A$2:$A$1000,A392,Comps!$C$2:$C$1000,"Sold",Comps!$H$2:$H$1000,"&lt;&gt;Loose"),""))</f>
        <v/>
      </c>
      <c r="L392" s="23">
        <f>IF(OR(A392="",J392=0),"",TEXT(MINIFS(Comps!$E$2:$E$1000,Comps!$A$2:$A$1000,A392,Comps!$C$2:$C$1000,"Sold",Comps!$H$2:$H$1000,"&lt;&gt;Loose"),"0")&amp;"-"&amp;TEXT(MAXIFS(Comps!$E$2:$E$1000,Comps!$A$2:$A$1000,A392,Comps!$C$2:$C$1000,"Sold",Comps!$H$2:$H$1000,"&lt;&gt;Loose"),"0"))</f>
        <v/>
      </c>
      <c r="M392" s="24">
        <f>IF(OR(F392="",H392=""),"",ROUND((F392+N(I392)+IF(N(I392)&gt;0,Settings!$B$14,0)+IFERROR(VLOOKUP(H392,Settings!$A$2:$C$10,3,FALSE),0)+Settings!$B$13)/(1-IFERROR(VLOOKUP(H392,Settings!$A$2:$C$10,2,FALSE),0)),2))</f>
        <v/>
      </c>
      <c r="N392" s="9" t="n"/>
      <c r="P392" s="22" t="n"/>
      <c r="Q392" s="22" t="n"/>
      <c r="R392" s="9" t="n"/>
      <c r="S392" s="9" t="n"/>
      <c r="T392" s="24">
        <f>IF(R392="","",ROUND(R392*IFERROR(VLOOKUP(H392,Settings!$A$2:$C$10,2,FALSE),0)+IFERROR(VLOOKUP(H392,Settings!$A$2:$C$10,3,FALSE),0),2))</f>
        <v/>
      </c>
      <c r="U392" s="24">
        <f>IF(R392="","",ROUND(R392-F392-N(S392)-IF(N(S392)&gt;0,Settings!$B$14,0)-T392,2))</f>
        <v/>
      </c>
      <c r="V392" s="23">
        <f>IF(OR(P392="",Q392=""),"",Q392-P392)</f>
        <v/>
      </c>
      <c r="W392" s="23">
        <f>IF(OR(P392="",O392&lt;&gt;"Listed"),"",TODAY()-P392)</f>
        <v/>
      </c>
    </row>
    <row r="393">
      <c r="E393" s="22" t="n"/>
      <c r="F393" s="9" t="n"/>
      <c r="I393" s="9" t="n"/>
      <c r="J393" s="23">
        <f>IF(A393="","",COUNTIFS(Comps!$A$2:$A$1000,A393,Comps!$C$2:$C$1000,"Sold",Comps!$H$2:$H$1000,"&lt;&gt;Loose"))</f>
        <v/>
      </c>
      <c r="K393" s="24">
        <f>IF(A393="","",IFERROR(AVERAGEIFS(Comps!$E$2:$E$1000,Comps!$A$2:$A$1000,A393,Comps!$C$2:$C$1000,"Sold",Comps!$H$2:$H$1000,"&lt;&gt;Loose"),""))</f>
        <v/>
      </c>
      <c r="L393" s="23">
        <f>IF(OR(A393="",J393=0),"",TEXT(MINIFS(Comps!$E$2:$E$1000,Comps!$A$2:$A$1000,A393,Comps!$C$2:$C$1000,"Sold",Comps!$H$2:$H$1000,"&lt;&gt;Loose"),"0")&amp;"-"&amp;TEXT(MAXIFS(Comps!$E$2:$E$1000,Comps!$A$2:$A$1000,A393,Comps!$C$2:$C$1000,"Sold",Comps!$H$2:$H$1000,"&lt;&gt;Loose"),"0"))</f>
        <v/>
      </c>
      <c r="M393" s="24">
        <f>IF(OR(F393="",H393=""),"",ROUND((F393+N(I393)+IF(N(I393)&gt;0,Settings!$B$14,0)+IFERROR(VLOOKUP(H393,Settings!$A$2:$C$10,3,FALSE),0)+Settings!$B$13)/(1-IFERROR(VLOOKUP(H393,Settings!$A$2:$C$10,2,FALSE),0)),2))</f>
        <v/>
      </c>
      <c r="N393" s="9" t="n"/>
      <c r="P393" s="22" t="n"/>
      <c r="Q393" s="22" t="n"/>
      <c r="R393" s="9" t="n"/>
      <c r="S393" s="9" t="n"/>
      <c r="T393" s="24">
        <f>IF(R393="","",ROUND(R393*IFERROR(VLOOKUP(H393,Settings!$A$2:$C$10,2,FALSE),0)+IFERROR(VLOOKUP(H393,Settings!$A$2:$C$10,3,FALSE),0),2))</f>
        <v/>
      </c>
      <c r="U393" s="24">
        <f>IF(R393="","",ROUND(R393-F393-N(S393)-IF(N(S393)&gt;0,Settings!$B$14,0)-T393,2))</f>
        <v/>
      </c>
      <c r="V393" s="23">
        <f>IF(OR(P393="",Q393=""),"",Q393-P393)</f>
        <v/>
      </c>
      <c r="W393" s="23">
        <f>IF(OR(P393="",O393&lt;&gt;"Listed"),"",TODAY()-P393)</f>
        <v/>
      </c>
    </row>
    <row r="394">
      <c r="E394" s="22" t="n"/>
      <c r="F394" s="9" t="n"/>
      <c r="I394" s="9" t="n"/>
      <c r="J394" s="23">
        <f>IF(A394="","",COUNTIFS(Comps!$A$2:$A$1000,A394,Comps!$C$2:$C$1000,"Sold",Comps!$H$2:$H$1000,"&lt;&gt;Loose"))</f>
        <v/>
      </c>
      <c r="K394" s="24">
        <f>IF(A394="","",IFERROR(AVERAGEIFS(Comps!$E$2:$E$1000,Comps!$A$2:$A$1000,A394,Comps!$C$2:$C$1000,"Sold",Comps!$H$2:$H$1000,"&lt;&gt;Loose"),""))</f>
        <v/>
      </c>
      <c r="L394" s="23">
        <f>IF(OR(A394="",J394=0),"",TEXT(MINIFS(Comps!$E$2:$E$1000,Comps!$A$2:$A$1000,A394,Comps!$C$2:$C$1000,"Sold",Comps!$H$2:$H$1000,"&lt;&gt;Loose"),"0")&amp;"-"&amp;TEXT(MAXIFS(Comps!$E$2:$E$1000,Comps!$A$2:$A$1000,A394,Comps!$C$2:$C$1000,"Sold",Comps!$H$2:$H$1000,"&lt;&gt;Loose"),"0"))</f>
        <v/>
      </c>
      <c r="M394" s="24">
        <f>IF(OR(F394="",H394=""),"",ROUND((F394+N(I394)+IF(N(I394)&gt;0,Settings!$B$14,0)+IFERROR(VLOOKUP(H394,Settings!$A$2:$C$10,3,FALSE),0)+Settings!$B$13)/(1-IFERROR(VLOOKUP(H394,Settings!$A$2:$C$10,2,FALSE),0)),2))</f>
        <v/>
      </c>
      <c r="N394" s="9" t="n"/>
      <c r="P394" s="22" t="n"/>
      <c r="Q394" s="22" t="n"/>
      <c r="R394" s="9" t="n"/>
      <c r="S394" s="9" t="n"/>
      <c r="T394" s="24">
        <f>IF(R394="","",ROUND(R394*IFERROR(VLOOKUP(H394,Settings!$A$2:$C$10,2,FALSE),0)+IFERROR(VLOOKUP(H394,Settings!$A$2:$C$10,3,FALSE),0),2))</f>
        <v/>
      </c>
      <c r="U394" s="24">
        <f>IF(R394="","",ROUND(R394-F394-N(S394)-IF(N(S394)&gt;0,Settings!$B$14,0)-T394,2))</f>
        <v/>
      </c>
      <c r="V394" s="23">
        <f>IF(OR(P394="",Q394=""),"",Q394-P394)</f>
        <v/>
      </c>
      <c r="W394" s="23">
        <f>IF(OR(P394="",O394&lt;&gt;"Listed"),"",TODAY()-P394)</f>
        <v/>
      </c>
    </row>
    <row r="395">
      <c r="E395" s="22" t="n"/>
      <c r="F395" s="9" t="n"/>
      <c r="I395" s="9" t="n"/>
      <c r="J395" s="23">
        <f>IF(A395="","",COUNTIFS(Comps!$A$2:$A$1000,A395,Comps!$C$2:$C$1000,"Sold",Comps!$H$2:$H$1000,"&lt;&gt;Loose"))</f>
        <v/>
      </c>
      <c r="K395" s="24">
        <f>IF(A395="","",IFERROR(AVERAGEIFS(Comps!$E$2:$E$1000,Comps!$A$2:$A$1000,A395,Comps!$C$2:$C$1000,"Sold",Comps!$H$2:$H$1000,"&lt;&gt;Loose"),""))</f>
        <v/>
      </c>
      <c r="L395" s="23">
        <f>IF(OR(A395="",J395=0),"",TEXT(MINIFS(Comps!$E$2:$E$1000,Comps!$A$2:$A$1000,A395,Comps!$C$2:$C$1000,"Sold",Comps!$H$2:$H$1000,"&lt;&gt;Loose"),"0")&amp;"-"&amp;TEXT(MAXIFS(Comps!$E$2:$E$1000,Comps!$A$2:$A$1000,A395,Comps!$C$2:$C$1000,"Sold",Comps!$H$2:$H$1000,"&lt;&gt;Loose"),"0"))</f>
        <v/>
      </c>
      <c r="M395" s="24">
        <f>IF(OR(F395="",H395=""),"",ROUND((F395+N(I395)+IF(N(I395)&gt;0,Settings!$B$14,0)+IFERROR(VLOOKUP(H395,Settings!$A$2:$C$10,3,FALSE),0)+Settings!$B$13)/(1-IFERROR(VLOOKUP(H395,Settings!$A$2:$C$10,2,FALSE),0)),2))</f>
        <v/>
      </c>
      <c r="N395" s="9" t="n"/>
      <c r="P395" s="22" t="n"/>
      <c r="Q395" s="22" t="n"/>
      <c r="R395" s="9" t="n"/>
      <c r="S395" s="9" t="n"/>
      <c r="T395" s="24">
        <f>IF(R395="","",ROUND(R395*IFERROR(VLOOKUP(H395,Settings!$A$2:$C$10,2,FALSE),0)+IFERROR(VLOOKUP(H395,Settings!$A$2:$C$10,3,FALSE),0),2))</f>
        <v/>
      </c>
      <c r="U395" s="24">
        <f>IF(R395="","",ROUND(R395-F395-N(S395)-IF(N(S395)&gt;0,Settings!$B$14,0)-T395,2))</f>
        <v/>
      </c>
      <c r="V395" s="23">
        <f>IF(OR(P395="",Q395=""),"",Q395-P395)</f>
        <v/>
      </c>
      <c r="W395" s="23">
        <f>IF(OR(P395="",O395&lt;&gt;"Listed"),"",TODAY()-P395)</f>
        <v/>
      </c>
    </row>
    <row r="396">
      <c r="E396" s="22" t="n"/>
      <c r="F396" s="9" t="n"/>
      <c r="I396" s="9" t="n"/>
      <c r="J396" s="23">
        <f>IF(A396="","",COUNTIFS(Comps!$A$2:$A$1000,A396,Comps!$C$2:$C$1000,"Sold",Comps!$H$2:$H$1000,"&lt;&gt;Loose"))</f>
        <v/>
      </c>
      <c r="K396" s="24">
        <f>IF(A396="","",IFERROR(AVERAGEIFS(Comps!$E$2:$E$1000,Comps!$A$2:$A$1000,A396,Comps!$C$2:$C$1000,"Sold",Comps!$H$2:$H$1000,"&lt;&gt;Loose"),""))</f>
        <v/>
      </c>
      <c r="L396" s="23">
        <f>IF(OR(A396="",J396=0),"",TEXT(MINIFS(Comps!$E$2:$E$1000,Comps!$A$2:$A$1000,A396,Comps!$C$2:$C$1000,"Sold",Comps!$H$2:$H$1000,"&lt;&gt;Loose"),"0")&amp;"-"&amp;TEXT(MAXIFS(Comps!$E$2:$E$1000,Comps!$A$2:$A$1000,A396,Comps!$C$2:$C$1000,"Sold",Comps!$H$2:$H$1000,"&lt;&gt;Loose"),"0"))</f>
        <v/>
      </c>
      <c r="M396" s="24">
        <f>IF(OR(F396="",H396=""),"",ROUND((F396+N(I396)+IF(N(I396)&gt;0,Settings!$B$14,0)+IFERROR(VLOOKUP(H396,Settings!$A$2:$C$10,3,FALSE),0)+Settings!$B$13)/(1-IFERROR(VLOOKUP(H396,Settings!$A$2:$C$10,2,FALSE),0)),2))</f>
        <v/>
      </c>
      <c r="N396" s="9" t="n"/>
      <c r="P396" s="22" t="n"/>
      <c r="Q396" s="22" t="n"/>
      <c r="R396" s="9" t="n"/>
      <c r="S396" s="9" t="n"/>
      <c r="T396" s="24">
        <f>IF(R396="","",ROUND(R396*IFERROR(VLOOKUP(H396,Settings!$A$2:$C$10,2,FALSE),0)+IFERROR(VLOOKUP(H396,Settings!$A$2:$C$10,3,FALSE),0),2))</f>
        <v/>
      </c>
      <c r="U396" s="24">
        <f>IF(R396="","",ROUND(R396-F396-N(S396)-IF(N(S396)&gt;0,Settings!$B$14,0)-T396,2))</f>
        <v/>
      </c>
      <c r="V396" s="23">
        <f>IF(OR(P396="",Q396=""),"",Q396-P396)</f>
        <v/>
      </c>
      <c r="W396" s="23">
        <f>IF(OR(P396="",O396&lt;&gt;"Listed"),"",TODAY()-P396)</f>
        <v/>
      </c>
    </row>
    <row r="397">
      <c r="E397" s="22" t="n"/>
      <c r="F397" s="9" t="n"/>
      <c r="I397" s="9" t="n"/>
      <c r="J397" s="23">
        <f>IF(A397="","",COUNTIFS(Comps!$A$2:$A$1000,A397,Comps!$C$2:$C$1000,"Sold",Comps!$H$2:$H$1000,"&lt;&gt;Loose"))</f>
        <v/>
      </c>
      <c r="K397" s="24">
        <f>IF(A397="","",IFERROR(AVERAGEIFS(Comps!$E$2:$E$1000,Comps!$A$2:$A$1000,A397,Comps!$C$2:$C$1000,"Sold",Comps!$H$2:$H$1000,"&lt;&gt;Loose"),""))</f>
        <v/>
      </c>
      <c r="L397" s="23">
        <f>IF(OR(A397="",J397=0),"",TEXT(MINIFS(Comps!$E$2:$E$1000,Comps!$A$2:$A$1000,A397,Comps!$C$2:$C$1000,"Sold",Comps!$H$2:$H$1000,"&lt;&gt;Loose"),"0")&amp;"-"&amp;TEXT(MAXIFS(Comps!$E$2:$E$1000,Comps!$A$2:$A$1000,A397,Comps!$C$2:$C$1000,"Sold",Comps!$H$2:$H$1000,"&lt;&gt;Loose"),"0"))</f>
        <v/>
      </c>
      <c r="M397" s="24">
        <f>IF(OR(F397="",H397=""),"",ROUND((F397+N(I397)+IF(N(I397)&gt;0,Settings!$B$14,0)+IFERROR(VLOOKUP(H397,Settings!$A$2:$C$10,3,FALSE),0)+Settings!$B$13)/(1-IFERROR(VLOOKUP(H397,Settings!$A$2:$C$10,2,FALSE),0)),2))</f>
        <v/>
      </c>
      <c r="N397" s="9" t="n"/>
      <c r="P397" s="22" t="n"/>
      <c r="Q397" s="22" t="n"/>
      <c r="R397" s="9" t="n"/>
      <c r="S397" s="9" t="n"/>
      <c r="T397" s="24">
        <f>IF(R397="","",ROUND(R397*IFERROR(VLOOKUP(H397,Settings!$A$2:$C$10,2,FALSE),0)+IFERROR(VLOOKUP(H397,Settings!$A$2:$C$10,3,FALSE),0),2))</f>
        <v/>
      </c>
      <c r="U397" s="24">
        <f>IF(R397="","",ROUND(R397-F397-N(S397)-IF(N(S397)&gt;0,Settings!$B$14,0)-T397,2))</f>
        <v/>
      </c>
      <c r="V397" s="23">
        <f>IF(OR(P397="",Q397=""),"",Q397-P397)</f>
        <v/>
      </c>
      <c r="W397" s="23">
        <f>IF(OR(P397="",O397&lt;&gt;"Listed"),"",TODAY()-P397)</f>
        <v/>
      </c>
    </row>
    <row r="398">
      <c r="E398" s="22" t="n"/>
      <c r="F398" s="9" t="n"/>
      <c r="I398" s="9" t="n"/>
      <c r="J398" s="23">
        <f>IF(A398="","",COUNTIFS(Comps!$A$2:$A$1000,A398,Comps!$C$2:$C$1000,"Sold",Comps!$H$2:$H$1000,"&lt;&gt;Loose"))</f>
        <v/>
      </c>
      <c r="K398" s="24">
        <f>IF(A398="","",IFERROR(AVERAGEIFS(Comps!$E$2:$E$1000,Comps!$A$2:$A$1000,A398,Comps!$C$2:$C$1000,"Sold",Comps!$H$2:$H$1000,"&lt;&gt;Loose"),""))</f>
        <v/>
      </c>
      <c r="L398" s="23">
        <f>IF(OR(A398="",J398=0),"",TEXT(MINIFS(Comps!$E$2:$E$1000,Comps!$A$2:$A$1000,A398,Comps!$C$2:$C$1000,"Sold",Comps!$H$2:$H$1000,"&lt;&gt;Loose"),"0")&amp;"-"&amp;TEXT(MAXIFS(Comps!$E$2:$E$1000,Comps!$A$2:$A$1000,A398,Comps!$C$2:$C$1000,"Sold",Comps!$H$2:$H$1000,"&lt;&gt;Loose"),"0"))</f>
        <v/>
      </c>
      <c r="M398" s="24">
        <f>IF(OR(F398="",H398=""),"",ROUND((F398+N(I398)+IF(N(I398)&gt;0,Settings!$B$14,0)+IFERROR(VLOOKUP(H398,Settings!$A$2:$C$10,3,FALSE),0)+Settings!$B$13)/(1-IFERROR(VLOOKUP(H398,Settings!$A$2:$C$10,2,FALSE),0)),2))</f>
        <v/>
      </c>
      <c r="N398" s="9" t="n"/>
      <c r="P398" s="22" t="n"/>
      <c r="Q398" s="22" t="n"/>
      <c r="R398" s="9" t="n"/>
      <c r="S398" s="9" t="n"/>
      <c r="T398" s="24">
        <f>IF(R398="","",ROUND(R398*IFERROR(VLOOKUP(H398,Settings!$A$2:$C$10,2,FALSE),0)+IFERROR(VLOOKUP(H398,Settings!$A$2:$C$10,3,FALSE),0),2))</f>
        <v/>
      </c>
      <c r="U398" s="24">
        <f>IF(R398="","",ROUND(R398-F398-N(S398)-IF(N(S398)&gt;0,Settings!$B$14,0)-T398,2))</f>
        <v/>
      </c>
      <c r="V398" s="23">
        <f>IF(OR(P398="",Q398=""),"",Q398-P398)</f>
        <v/>
      </c>
      <c r="W398" s="23">
        <f>IF(OR(P398="",O398&lt;&gt;"Listed"),"",TODAY()-P398)</f>
        <v/>
      </c>
    </row>
    <row r="399">
      <c r="E399" s="22" t="n"/>
      <c r="F399" s="9" t="n"/>
      <c r="I399" s="9" t="n"/>
      <c r="J399" s="23">
        <f>IF(A399="","",COUNTIFS(Comps!$A$2:$A$1000,A399,Comps!$C$2:$C$1000,"Sold",Comps!$H$2:$H$1000,"&lt;&gt;Loose"))</f>
        <v/>
      </c>
      <c r="K399" s="24">
        <f>IF(A399="","",IFERROR(AVERAGEIFS(Comps!$E$2:$E$1000,Comps!$A$2:$A$1000,A399,Comps!$C$2:$C$1000,"Sold",Comps!$H$2:$H$1000,"&lt;&gt;Loose"),""))</f>
        <v/>
      </c>
      <c r="L399" s="23">
        <f>IF(OR(A399="",J399=0),"",TEXT(MINIFS(Comps!$E$2:$E$1000,Comps!$A$2:$A$1000,A399,Comps!$C$2:$C$1000,"Sold",Comps!$H$2:$H$1000,"&lt;&gt;Loose"),"0")&amp;"-"&amp;TEXT(MAXIFS(Comps!$E$2:$E$1000,Comps!$A$2:$A$1000,A399,Comps!$C$2:$C$1000,"Sold",Comps!$H$2:$H$1000,"&lt;&gt;Loose"),"0"))</f>
        <v/>
      </c>
      <c r="M399" s="24">
        <f>IF(OR(F399="",H399=""),"",ROUND((F399+N(I399)+IF(N(I399)&gt;0,Settings!$B$14,0)+IFERROR(VLOOKUP(H399,Settings!$A$2:$C$10,3,FALSE),0)+Settings!$B$13)/(1-IFERROR(VLOOKUP(H399,Settings!$A$2:$C$10,2,FALSE),0)),2))</f>
        <v/>
      </c>
      <c r="N399" s="9" t="n"/>
      <c r="P399" s="22" t="n"/>
      <c r="Q399" s="22" t="n"/>
      <c r="R399" s="9" t="n"/>
      <c r="S399" s="9" t="n"/>
      <c r="T399" s="24">
        <f>IF(R399="","",ROUND(R399*IFERROR(VLOOKUP(H399,Settings!$A$2:$C$10,2,FALSE),0)+IFERROR(VLOOKUP(H399,Settings!$A$2:$C$10,3,FALSE),0),2))</f>
        <v/>
      </c>
      <c r="U399" s="24">
        <f>IF(R399="","",ROUND(R399-F399-N(S399)-IF(N(S399)&gt;0,Settings!$B$14,0)-T399,2))</f>
        <v/>
      </c>
      <c r="V399" s="23">
        <f>IF(OR(P399="",Q399=""),"",Q399-P399)</f>
        <v/>
      </c>
      <c r="W399" s="23">
        <f>IF(OR(P399="",O399&lt;&gt;"Listed"),"",TODAY()-P399)</f>
        <v/>
      </c>
    </row>
    <row r="400">
      <c r="E400" s="22" t="n"/>
      <c r="F400" s="9" t="n"/>
      <c r="I400" s="9" t="n"/>
      <c r="J400" s="23">
        <f>IF(A400="","",COUNTIFS(Comps!$A$2:$A$1000,A400,Comps!$C$2:$C$1000,"Sold",Comps!$H$2:$H$1000,"&lt;&gt;Loose"))</f>
        <v/>
      </c>
      <c r="K400" s="24">
        <f>IF(A400="","",IFERROR(AVERAGEIFS(Comps!$E$2:$E$1000,Comps!$A$2:$A$1000,A400,Comps!$C$2:$C$1000,"Sold",Comps!$H$2:$H$1000,"&lt;&gt;Loose"),""))</f>
        <v/>
      </c>
      <c r="L400" s="23">
        <f>IF(OR(A400="",J400=0),"",TEXT(MINIFS(Comps!$E$2:$E$1000,Comps!$A$2:$A$1000,A400,Comps!$C$2:$C$1000,"Sold",Comps!$H$2:$H$1000,"&lt;&gt;Loose"),"0")&amp;"-"&amp;TEXT(MAXIFS(Comps!$E$2:$E$1000,Comps!$A$2:$A$1000,A400,Comps!$C$2:$C$1000,"Sold",Comps!$H$2:$H$1000,"&lt;&gt;Loose"),"0"))</f>
        <v/>
      </c>
      <c r="M400" s="24">
        <f>IF(OR(F400="",H400=""),"",ROUND((F400+N(I400)+IF(N(I400)&gt;0,Settings!$B$14,0)+IFERROR(VLOOKUP(H400,Settings!$A$2:$C$10,3,FALSE),0)+Settings!$B$13)/(1-IFERROR(VLOOKUP(H400,Settings!$A$2:$C$10,2,FALSE),0)),2))</f>
        <v/>
      </c>
      <c r="N400" s="9" t="n"/>
      <c r="P400" s="22" t="n"/>
      <c r="Q400" s="22" t="n"/>
      <c r="R400" s="9" t="n"/>
      <c r="S400" s="9" t="n"/>
      <c r="T400" s="24">
        <f>IF(R400="","",ROUND(R400*IFERROR(VLOOKUP(H400,Settings!$A$2:$C$10,2,FALSE),0)+IFERROR(VLOOKUP(H400,Settings!$A$2:$C$10,3,FALSE),0),2))</f>
        <v/>
      </c>
      <c r="U400" s="24">
        <f>IF(R400="","",ROUND(R400-F400-N(S400)-IF(N(S400)&gt;0,Settings!$B$14,0)-T400,2))</f>
        <v/>
      </c>
      <c r="V400" s="23">
        <f>IF(OR(P400="",Q400=""),"",Q400-P400)</f>
        <v/>
      </c>
      <c r="W400" s="23">
        <f>IF(OR(P400="",O400&lt;&gt;"Listed"),"",TODAY()-P400)</f>
        <v/>
      </c>
    </row>
    <row r="401">
      <c r="E401" s="22" t="n"/>
      <c r="F401" s="9" t="n"/>
      <c r="I401" s="9" t="n"/>
      <c r="J401" s="23">
        <f>IF(A401="","",COUNTIFS(Comps!$A$2:$A$1000,A401,Comps!$C$2:$C$1000,"Sold",Comps!$H$2:$H$1000,"&lt;&gt;Loose"))</f>
        <v/>
      </c>
      <c r="K401" s="24">
        <f>IF(A401="","",IFERROR(AVERAGEIFS(Comps!$E$2:$E$1000,Comps!$A$2:$A$1000,A401,Comps!$C$2:$C$1000,"Sold",Comps!$H$2:$H$1000,"&lt;&gt;Loose"),""))</f>
        <v/>
      </c>
      <c r="L401" s="23">
        <f>IF(OR(A401="",J401=0),"",TEXT(MINIFS(Comps!$E$2:$E$1000,Comps!$A$2:$A$1000,A401,Comps!$C$2:$C$1000,"Sold",Comps!$H$2:$H$1000,"&lt;&gt;Loose"),"0")&amp;"-"&amp;TEXT(MAXIFS(Comps!$E$2:$E$1000,Comps!$A$2:$A$1000,A401,Comps!$C$2:$C$1000,"Sold",Comps!$H$2:$H$1000,"&lt;&gt;Loose"),"0"))</f>
        <v/>
      </c>
      <c r="M401" s="24">
        <f>IF(OR(F401="",H401=""),"",ROUND((F401+N(I401)+IF(N(I401)&gt;0,Settings!$B$14,0)+IFERROR(VLOOKUP(H401,Settings!$A$2:$C$10,3,FALSE),0)+Settings!$B$13)/(1-IFERROR(VLOOKUP(H401,Settings!$A$2:$C$10,2,FALSE),0)),2))</f>
        <v/>
      </c>
      <c r="N401" s="9" t="n"/>
      <c r="P401" s="22" t="n"/>
      <c r="Q401" s="22" t="n"/>
      <c r="R401" s="9" t="n"/>
      <c r="S401" s="9" t="n"/>
      <c r="T401" s="24">
        <f>IF(R401="","",ROUND(R401*IFERROR(VLOOKUP(H401,Settings!$A$2:$C$10,2,FALSE),0)+IFERROR(VLOOKUP(H401,Settings!$A$2:$C$10,3,FALSE),0),2))</f>
        <v/>
      </c>
      <c r="U401" s="24">
        <f>IF(R401="","",ROUND(R401-F401-N(S401)-IF(N(S401)&gt;0,Settings!$B$14,0)-T401,2))</f>
        <v/>
      </c>
      <c r="V401" s="23">
        <f>IF(OR(P401="",Q401=""),"",Q401-P401)</f>
        <v/>
      </c>
      <c r="W401" s="23">
        <f>IF(OR(P401="",O401&lt;&gt;"Listed"),"",TODAY()-P401)</f>
        <v/>
      </c>
    </row>
    <row r="402">
      <c r="E402" s="22" t="n"/>
      <c r="F402" s="9" t="n"/>
      <c r="I402" s="9" t="n"/>
      <c r="J402" s="23">
        <f>IF(A402="","",COUNTIFS(Comps!$A$2:$A$1000,A402,Comps!$C$2:$C$1000,"Sold",Comps!$H$2:$H$1000,"&lt;&gt;Loose"))</f>
        <v/>
      </c>
      <c r="K402" s="24">
        <f>IF(A402="","",IFERROR(AVERAGEIFS(Comps!$E$2:$E$1000,Comps!$A$2:$A$1000,A402,Comps!$C$2:$C$1000,"Sold",Comps!$H$2:$H$1000,"&lt;&gt;Loose"),""))</f>
        <v/>
      </c>
      <c r="L402" s="23">
        <f>IF(OR(A402="",J402=0),"",TEXT(MINIFS(Comps!$E$2:$E$1000,Comps!$A$2:$A$1000,A402,Comps!$C$2:$C$1000,"Sold",Comps!$H$2:$H$1000,"&lt;&gt;Loose"),"0")&amp;"-"&amp;TEXT(MAXIFS(Comps!$E$2:$E$1000,Comps!$A$2:$A$1000,A402,Comps!$C$2:$C$1000,"Sold",Comps!$H$2:$H$1000,"&lt;&gt;Loose"),"0"))</f>
        <v/>
      </c>
      <c r="M402" s="24">
        <f>IF(OR(F402="",H402=""),"",ROUND((F402+N(I402)+IF(N(I402)&gt;0,Settings!$B$14,0)+IFERROR(VLOOKUP(H402,Settings!$A$2:$C$10,3,FALSE),0)+Settings!$B$13)/(1-IFERROR(VLOOKUP(H402,Settings!$A$2:$C$10,2,FALSE),0)),2))</f>
        <v/>
      </c>
      <c r="N402" s="9" t="n"/>
      <c r="P402" s="22" t="n"/>
      <c r="Q402" s="22" t="n"/>
      <c r="R402" s="9" t="n"/>
      <c r="S402" s="9" t="n"/>
      <c r="T402" s="24">
        <f>IF(R402="","",ROUND(R402*IFERROR(VLOOKUP(H402,Settings!$A$2:$C$10,2,FALSE),0)+IFERROR(VLOOKUP(H402,Settings!$A$2:$C$10,3,FALSE),0),2))</f>
        <v/>
      </c>
      <c r="U402" s="24">
        <f>IF(R402="","",ROUND(R402-F402-N(S402)-IF(N(S402)&gt;0,Settings!$B$14,0)-T402,2))</f>
        <v/>
      </c>
      <c r="V402" s="23">
        <f>IF(OR(P402="",Q402=""),"",Q402-P402)</f>
        <v/>
      </c>
      <c r="W402" s="23">
        <f>IF(OR(P402="",O402&lt;&gt;"Listed"),"",TODAY()-P402)</f>
        <v/>
      </c>
    </row>
    <row r="403">
      <c r="E403" s="22" t="n"/>
      <c r="F403" s="9" t="n"/>
      <c r="I403" s="9" t="n"/>
      <c r="J403" s="23">
        <f>IF(A403="","",COUNTIFS(Comps!$A$2:$A$1000,A403,Comps!$C$2:$C$1000,"Sold",Comps!$H$2:$H$1000,"&lt;&gt;Loose"))</f>
        <v/>
      </c>
      <c r="K403" s="24">
        <f>IF(A403="","",IFERROR(AVERAGEIFS(Comps!$E$2:$E$1000,Comps!$A$2:$A$1000,A403,Comps!$C$2:$C$1000,"Sold",Comps!$H$2:$H$1000,"&lt;&gt;Loose"),""))</f>
        <v/>
      </c>
      <c r="L403" s="23">
        <f>IF(OR(A403="",J403=0),"",TEXT(MINIFS(Comps!$E$2:$E$1000,Comps!$A$2:$A$1000,A403,Comps!$C$2:$C$1000,"Sold",Comps!$H$2:$H$1000,"&lt;&gt;Loose"),"0")&amp;"-"&amp;TEXT(MAXIFS(Comps!$E$2:$E$1000,Comps!$A$2:$A$1000,A403,Comps!$C$2:$C$1000,"Sold",Comps!$H$2:$H$1000,"&lt;&gt;Loose"),"0"))</f>
        <v/>
      </c>
      <c r="M403" s="24">
        <f>IF(OR(F403="",H403=""),"",ROUND((F403+N(I403)+IF(N(I403)&gt;0,Settings!$B$14,0)+IFERROR(VLOOKUP(H403,Settings!$A$2:$C$10,3,FALSE),0)+Settings!$B$13)/(1-IFERROR(VLOOKUP(H403,Settings!$A$2:$C$10,2,FALSE),0)),2))</f>
        <v/>
      </c>
      <c r="N403" s="9" t="n"/>
      <c r="P403" s="22" t="n"/>
      <c r="Q403" s="22" t="n"/>
      <c r="R403" s="9" t="n"/>
      <c r="S403" s="9" t="n"/>
      <c r="T403" s="24">
        <f>IF(R403="","",ROUND(R403*IFERROR(VLOOKUP(H403,Settings!$A$2:$C$10,2,FALSE),0)+IFERROR(VLOOKUP(H403,Settings!$A$2:$C$10,3,FALSE),0),2))</f>
        <v/>
      </c>
      <c r="U403" s="24">
        <f>IF(R403="","",ROUND(R403-F403-N(S403)-IF(N(S403)&gt;0,Settings!$B$14,0)-T403,2))</f>
        <v/>
      </c>
      <c r="V403" s="23">
        <f>IF(OR(P403="",Q403=""),"",Q403-P403)</f>
        <v/>
      </c>
      <c r="W403" s="23">
        <f>IF(OR(P403="",O403&lt;&gt;"Listed"),"",TODAY()-P403)</f>
        <v/>
      </c>
    </row>
    <row r="404">
      <c r="E404" s="22" t="n"/>
      <c r="F404" s="9" t="n"/>
      <c r="I404" s="9" t="n"/>
      <c r="J404" s="23">
        <f>IF(A404="","",COUNTIFS(Comps!$A$2:$A$1000,A404,Comps!$C$2:$C$1000,"Sold",Comps!$H$2:$H$1000,"&lt;&gt;Loose"))</f>
        <v/>
      </c>
      <c r="K404" s="24">
        <f>IF(A404="","",IFERROR(AVERAGEIFS(Comps!$E$2:$E$1000,Comps!$A$2:$A$1000,A404,Comps!$C$2:$C$1000,"Sold",Comps!$H$2:$H$1000,"&lt;&gt;Loose"),""))</f>
        <v/>
      </c>
      <c r="L404" s="23">
        <f>IF(OR(A404="",J404=0),"",TEXT(MINIFS(Comps!$E$2:$E$1000,Comps!$A$2:$A$1000,A404,Comps!$C$2:$C$1000,"Sold",Comps!$H$2:$H$1000,"&lt;&gt;Loose"),"0")&amp;"-"&amp;TEXT(MAXIFS(Comps!$E$2:$E$1000,Comps!$A$2:$A$1000,A404,Comps!$C$2:$C$1000,"Sold",Comps!$H$2:$H$1000,"&lt;&gt;Loose"),"0"))</f>
        <v/>
      </c>
      <c r="M404" s="24">
        <f>IF(OR(F404="",H404=""),"",ROUND((F404+N(I404)+IF(N(I404)&gt;0,Settings!$B$14,0)+IFERROR(VLOOKUP(H404,Settings!$A$2:$C$10,3,FALSE),0)+Settings!$B$13)/(1-IFERROR(VLOOKUP(H404,Settings!$A$2:$C$10,2,FALSE),0)),2))</f>
        <v/>
      </c>
      <c r="N404" s="9" t="n"/>
      <c r="P404" s="22" t="n"/>
      <c r="Q404" s="22" t="n"/>
      <c r="R404" s="9" t="n"/>
      <c r="S404" s="9" t="n"/>
      <c r="T404" s="24">
        <f>IF(R404="","",ROUND(R404*IFERROR(VLOOKUP(H404,Settings!$A$2:$C$10,2,FALSE),0)+IFERROR(VLOOKUP(H404,Settings!$A$2:$C$10,3,FALSE),0),2))</f>
        <v/>
      </c>
      <c r="U404" s="24">
        <f>IF(R404="","",ROUND(R404-F404-N(S404)-IF(N(S404)&gt;0,Settings!$B$14,0)-T404,2))</f>
        <v/>
      </c>
      <c r="V404" s="23">
        <f>IF(OR(P404="",Q404=""),"",Q404-P404)</f>
        <v/>
      </c>
      <c r="W404" s="23">
        <f>IF(OR(P404="",O404&lt;&gt;"Listed"),"",TODAY()-P404)</f>
        <v/>
      </c>
    </row>
    <row r="405">
      <c r="E405" s="22" t="n"/>
      <c r="F405" s="9" t="n"/>
      <c r="I405" s="9" t="n"/>
      <c r="J405" s="23">
        <f>IF(A405="","",COUNTIFS(Comps!$A$2:$A$1000,A405,Comps!$C$2:$C$1000,"Sold",Comps!$H$2:$H$1000,"&lt;&gt;Loose"))</f>
        <v/>
      </c>
      <c r="K405" s="24">
        <f>IF(A405="","",IFERROR(AVERAGEIFS(Comps!$E$2:$E$1000,Comps!$A$2:$A$1000,A405,Comps!$C$2:$C$1000,"Sold",Comps!$H$2:$H$1000,"&lt;&gt;Loose"),""))</f>
        <v/>
      </c>
      <c r="L405" s="23">
        <f>IF(OR(A405="",J405=0),"",TEXT(MINIFS(Comps!$E$2:$E$1000,Comps!$A$2:$A$1000,A405,Comps!$C$2:$C$1000,"Sold",Comps!$H$2:$H$1000,"&lt;&gt;Loose"),"0")&amp;"-"&amp;TEXT(MAXIFS(Comps!$E$2:$E$1000,Comps!$A$2:$A$1000,A405,Comps!$C$2:$C$1000,"Sold",Comps!$H$2:$H$1000,"&lt;&gt;Loose"),"0"))</f>
        <v/>
      </c>
      <c r="M405" s="24">
        <f>IF(OR(F405="",H405=""),"",ROUND((F405+N(I405)+IF(N(I405)&gt;0,Settings!$B$14,0)+IFERROR(VLOOKUP(H405,Settings!$A$2:$C$10,3,FALSE),0)+Settings!$B$13)/(1-IFERROR(VLOOKUP(H405,Settings!$A$2:$C$10,2,FALSE),0)),2))</f>
        <v/>
      </c>
      <c r="N405" s="9" t="n"/>
      <c r="P405" s="22" t="n"/>
      <c r="Q405" s="22" t="n"/>
      <c r="R405" s="9" t="n"/>
      <c r="S405" s="9" t="n"/>
      <c r="T405" s="24">
        <f>IF(R405="","",ROUND(R405*IFERROR(VLOOKUP(H405,Settings!$A$2:$C$10,2,FALSE),0)+IFERROR(VLOOKUP(H405,Settings!$A$2:$C$10,3,FALSE),0),2))</f>
        <v/>
      </c>
      <c r="U405" s="24">
        <f>IF(R405="","",ROUND(R405-F405-N(S405)-IF(N(S405)&gt;0,Settings!$B$14,0)-T405,2))</f>
        <v/>
      </c>
      <c r="V405" s="23">
        <f>IF(OR(P405="",Q405=""),"",Q405-P405)</f>
        <v/>
      </c>
      <c r="W405" s="23">
        <f>IF(OR(P405="",O405&lt;&gt;"Listed"),"",TODAY()-P405)</f>
        <v/>
      </c>
    </row>
    <row r="406">
      <c r="E406" s="22" t="n"/>
      <c r="F406" s="9" t="n"/>
      <c r="I406" s="9" t="n"/>
      <c r="J406" s="23">
        <f>IF(A406="","",COUNTIFS(Comps!$A$2:$A$1000,A406,Comps!$C$2:$C$1000,"Sold",Comps!$H$2:$H$1000,"&lt;&gt;Loose"))</f>
        <v/>
      </c>
      <c r="K406" s="24">
        <f>IF(A406="","",IFERROR(AVERAGEIFS(Comps!$E$2:$E$1000,Comps!$A$2:$A$1000,A406,Comps!$C$2:$C$1000,"Sold",Comps!$H$2:$H$1000,"&lt;&gt;Loose"),""))</f>
        <v/>
      </c>
      <c r="L406" s="23">
        <f>IF(OR(A406="",J406=0),"",TEXT(MINIFS(Comps!$E$2:$E$1000,Comps!$A$2:$A$1000,A406,Comps!$C$2:$C$1000,"Sold",Comps!$H$2:$H$1000,"&lt;&gt;Loose"),"0")&amp;"-"&amp;TEXT(MAXIFS(Comps!$E$2:$E$1000,Comps!$A$2:$A$1000,A406,Comps!$C$2:$C$1000,"Sold",Comps!$H$2:$H$1000,"&lt;&gt;Loose"),"0"))</f>
        <v/>
      </c>
      <c r="M406" s="24">
        <f>IF(OR(F406="",H406=""),"",ROUND((F406+N(I406)+IF(N(I406)&gt;0,Settings!$B$14,0)+IFERROR(VLOOKUP(H406,Settings!$A$2:$C$10,3,FALSE),0)+Settings!$B$13)/(1-IFERROR(VLOOKUP(H406,Settings!$A$2:$C$10,2,FALSE),0)),2))</f>
        <v/>
      </c>
      <c r="N406" s="9" t="n"/>
      <c r="P406" s="22" t="n"/>
      <c r="Q406" s="22" t="n"/>
      <c r="R406" s="9" t="n"/>
      <c r="S406" s="9" t="n"/>
      <c r="T406" s="24">
        <f>IF(R406="","",ROUND(R406*IFERROR(VLOOKUP(H406,Settings!$A$2:$C$10,2,FALSE),0)+IFERROR(VLOOKUP(H406,Settings!$A$2:$C$10,3,FALSE),0),2))</f>
        <v/>
      </c>
      <c r="U406" s="24">
        <f>IF(R406="","",ROUND(R406-F406-N(S406)-IF(N(S406)&gt;0,Settings!$B$14,0)-T406,2))</f>
        <v/>
      </c>
      <c r="V406" s="23">
        <f>IF(OR(P406="",Q406=""),"",Q406-P406)</f>
        <v/>
      </c>
      <c r="W406" s="23">
        <f>IF(OR(P406="",O406&lt;&gt;"Listed"),"",TODAY()-P406)</f>
        <v/>
      </c>
    </row>
    <row r="407">
      <c r="E407" s="22" t="n"/>
      <c r="F407" s="9" t="n"/>
      <c r="I407" s="9" t="n"/>
      <c r="J407" s="23">
        <f>IF(A407="","",COUNTIFS(Comps!$A$2:$A$1000,A407,Comps!$C$2:$C$1000,"Sold",Comps!$H$2:$H$1000,"&lt;&gt;Loose"))</f>
        <v/>
      </c>
      <c r="K407" s="24">
        <f>IF(A407="","",IFERROR(AVERAGEIFS(Comps!$E$2:$E$1000,Comps!$A$2:$A$1000,A407,Comps!$C$2:$C$1000,"Sold",Comps!$H$2:$H$1000,"&lt;&gt;Loose"),""))</f>
        <v/>
      </c>
      <c r="L407" s="23">
        <f>IF(OR(A407="",J407=0),"",TEXT(MINIFS(Comps!$E$2:$E$1000,Comps!$A$2:$A$1000,A407,Comps!$C$2:$C$1000,"Sold",Comps!$H$2:$H$1000,"&lt;&gt;Loose"),"0")&amp;"-"&amp;TEXT(MAXIFS(Comps!$E$2:$E$1000,Comps!$A$2:$A$1000,A407,Comps!$C$2:$C$1000,"Sold",Comps!$H$2:$H$1000,"&lt;&gt;Loose"),"0"))</f>
        <v/>
      </c>
      <c r="M407" s="24">
        <f>IF(OR(F407="",H407=""),"",ROUND((F407+N(I407)+IF(N(I407)&gt;0,Settings!$B$14,0)+IFERROR(VLOOKUP(H407,Settings!$A$2:$C$10,3,FALSE),0)+Settings!$B$13)/(1-IFERROR(VLOOKUP(H407,Settings!$A$2:$C$10,2,FALSE),0)),2))</f>
        <v/>
      </c>
      <c r="N407" s="9" t="n"/>
      <c r="P407" s="22" t="n"/>
      <c r="Q407" s="22" t="n"/>
      <c r="R407" s="9" t="n"/>
      <c r="S407" s="9" t="n"/>
      <c r="T407" s="24">
        <f>IF(R407="","",ROUND(R407*IFERROR(VLOOKUP(H407,Settings!$A$2:$C$10,2,FALSE),0)+IFERROR(VLOOKUP(H407,Settings!$A$2:$C$10,3,FALSE),0),2))</f>
        <v/>
      </c>
      <c r="U407" s="24">
        <f>IF(R407="","",ROUND(R407-F407-N(S407)-IF(N(S407)&gt;0,Settings!$B$14,0)-T407,2))</f>
        <v/>
      </c>
      <c r="V407" s="23">
        <f>IF(OR(P407="",Q407=""),"",Q407-P407)</f>
        <v/>
      </c>
      <c r="W407" s="23">
        <f>IF(OR(P407="",O407&lt;&gt;"Listed"),"",TODAY()-P407)</f>
        <v/>
      </c>
    </row>
    <row r="408">
      <c r="E408" s="22" t="n"/>
      <c r="F408" s="9" t="n"/>
      <c r="I408" s="9" t="n"/>
      <c r="J408" s="23">
        <f>IF(A408="","",COUNTIFS(Comps!$A$2:$A$1000,A408,Comps!$C$2:$C$1000,"Sold",Comps!$H$2:$H$1000,"&lt;&gt;Loose"))</f>
        <v/>
      </c>
      <c r="K408" s="24">
        <f>IF(A408="","",IFERROR(AVERAGEIFS(Comps!$E$2:$E$1000,Comps!$A$2:$A$1000,A408,Comps!$C$2:$C$1000,"Sold",Comps!$H$2:$H$1000,"&lt;&gt;Loose"),""))</f>
        <v/>
      </c>
      <c r="L408" s="23">
        <f>IF(OR(A408="",J408=0),"",TEXT(MINIFS(Comps!$E$2:$E$1000,Comps!$A$2:$A$1000,A408,Comps!$C$2:$C$1000,"Sold",Comps!$H$2:$H$1000,"&lt;&gt;Loose"),"0")&amp;"-"&amp;TEXT(MAXIFS(Comps!$E$2:$E$1000,Comps!$A$2:$A$1000,A408,Comps!$C$2:$C$1000,"Sold",Comps!$H$2:$H$1000,"&lt;&gt;Loose"),"0"))</f>
        <v/>
      </c>
      <c r="M408" s="24">
        <f>IF(OR(F408="",H408=""),"",ROUND((F408+N(I408)+IF(N(I408)&gt;0,Settings!$B$14,0)+IFERROR(VLOOKUP(H408,Settings!$A$2:$C$10,3,FALSE),0)+Settings!$B$13)/(1-IFERROR(VLOOKUP(H408,Settings!$A$2:$C$10,2,FALSE),0)),2))</f>
        <v/>
      </c>
      <c r="N408" s="9" t="n"/>
      <c r="P408" s="22" t="n"/>
      <c r="Q408" s="22" t="n"/>
      <c r="R408" s="9" t="n"/>
      <c r="S408" s="9" t="n"/>
      <c r="T408" s="24">
        <f>IF(R408="","",ROUND(R408*IFERROR(VLOOKUP(H408,Settings!$A$2:$C$10,2,FALSE),0)+IFERROR(VLOOKUP(H408,Settings!$A$2:$C$10,3,FALSE),0),2))</f>
        <v/>
      </c>
      <c r="U408" s="24">
        <f>IF(R408="","",ROUND(R408-F408-N(S408)-IF(N(S408)&gt;0,Settings!$B$14,0)-T408,2))</f>
        <v/>
      </c>
      <c r="V408" s="23">
        <f>IF(OR(P408="",Q408=""),"",Q408-P408)</f>
        <v/>
      </c>
      <c r="W408" s="23">
        <f>IF(OR(P408="",O408&lt;&gt;"Listed"),"",TODAY()-P408)</f>
        <v/>
      </c>
    </row>
    <row r="409">
      <c r="E409" s="22" t="n"/>
      <c r="F409" s="9" t="n"/>
      <c r="I409" s="9" t="n"/>
      <c r="J409" s="23">
        <f>IF(A409="","",COUNTIFS(Comps!$A$2:$A$1000,A409,Comps!$C$2:$C$1000,"Sold",Comps!$H$2:$H$1000,"&lt;&gt;Loose"))</f>
        <v/>
      </c>
      <c r="K409" s="24">
        <f>IF(A409="","",IFERROR(AVERAGEIFS(Comps!$E$2:$E$1000,Comps!$A$2:$A$1000,A409,Comps!$C$2:$C$1000,"Sold",Comps!$H$2:$H$1000,"&lt;&gt;Loose"),""))</f>
        <v/>
      </c>
      <c r="L409" s="23">
        <f>IF(OR(A409="",J409=0),"",TEXT(MINIFS(Comps!$E$2:$E$1000,Comps!$A$2:$A$1000,A409,Comps!$C$2:$C$1000,"Sold",Comps!$H$2:$H$1000,"&lt;&gt;Loose"),"0")&amp;"-"&amp;TEXT(MAXIFS(Comps!$E$2:$E$1000,Comps!$A$2:$A$1000,A409,Comps!$C$2:$C$1000,"Sold",Comps!$H$2:$H$1000,"&lt;&gt;Loose"),"0"))</f>
        <v/>
      </c>
      <c r="M409" s="24">
        <f>IF(OR(F409="",H409=""),"",ROUND((F409+N(I409)+IF(N(I409)&gt;0,Settings!$B$14,0)+IFERROR(VLOOKUP(H409,Settings!$A$2:$C$10,3,FALSE),0)+Settings!$B$13)/(1-IFERROR(VLOOKUP(H409,Settings!$A$2:$C$10,2,FALSE),0)),2))</f>
        <v/>
      </c>
      <c r="N409" s="9" t="n"/>
      <c r="P409" s="22" t="n"/>
      <c r="Q409" s="22" t="n"/>
      <c r="R409" s="9" t="n"/>
      <c r="S409" s="9" t="n"/>
      <c r="T409" s="24">
        <f>IF(R409="","",ROUND(R409*IFERROR(VLOOKUP(H409,Settings!$A$2:$C$10,2,FALSE),0)+IFERROR(VLOOKUP(H409,Settings!$A$2:$C$10,3,FALSE),0),2))</f>
        <v/>
      </c>
      <c r="U409" s="24">
        <f>IF(R409="","",ROUND(R409-F409-N(S409)-IF(N(S409)&gt;0,Settings!$B$14,0)-T409,2))</f>
        <v/>
      </c>
      <c r="V409" s="23">
        <f>IF(OR(P409="",Q409=""),"",Q409-P409)</f>
        <v/>
      </c>
      <c r="W409" s="23">
        <f>IF(OR(P409="",O409&lt;&gt;"Listed"),"",TODAY()-P409)</f>
        <v/>
      </c>
    </row>
    <row r="410">
      <c r="E410" s="22" t="n"/>
      <c r="F410" s="9" t="n"/>
      <c r="I410" s="9" t="n"/>
      <c r="J410" s="23">
        <f>IF(A410="","",COUNTIFS(Comps!$A$2:$A$1000,A410,Comps!$C$2:$C$1000,"Sold",Comps!$H$2:$H$1000,"&lt;&gt;Loose"))</f>
        <v/>
      </c>
      <c r="K410" s="24">
        <f>IF(A410="","",IFERROR(AVERAGEIFS(Comps!$E$2:$E$1000,Comps!$A$2:$A$1000,A410,Comps!$C$2:$C$1000,"Sold",Comps!$H$2:$H$1000,"&lt;&gt;Loose"),""))</f>
        <v/>
      </c>
      <c r="L410" s="23">
        <f>IF(OR(A410="",J410=0),"",TEXT(MINIFS(Comps!$E$2:$E$1000,Comps!$A$2:$A$1000,A410,Comps!$C$2:$C$1000,"Sold",Comps!$H$2:$H$1000,"&lt;&gt;Loose"),"0")&amp;"-"&amp;TEXT(MAXIFS(Comps!$E$2:$E$1000,Comps!$A$2:$A$1000,A410,Comps!$C$2:$C$1000,"Sold",Comps!$H$2:$H$1000,"&lt;&gt;Loose"),"0"))</f>
        <v/>
      </c>
      <c r="M410" s="24">
        <f>IF(OR(F410="",H410=""),"",ROUND((F410+N(I410)+IF(N(I410)&gt;0,Settings!$B$14,0)+IFERROR(VLOOKUP(H410,Settings!$A$2:$C$10,3,FALSE),0)+Settings!$B$13)/(1-IFERROR(VLOOKUP(H410,Settings!$A$2:$C$10,2,FALSE),0)),2))</f>
        <v/>
      </c>
      <c r="N410" s="9" t="n"/>
      <c r="P410" s="22" t="n"/>
      <c r="Q410" s="22" t="n"/>
      <c r="R410" s="9" t="n"/>
      <c r="S410" s="9" t="n"/>
      <c r="T410" s="24">
        <f>IF(R410="","",ROUND(R410*IFERROR(VLOOKUP(H410,Settings!$A$2:$C$10,2,FALSE),0)+IFERROR(VLOOKUP(H410,Settings!$A$2:$C$10,3,FALSE),0),2))</f>
        <v/>
      </c>
      <c r="U410" s="24">
        <f>IF(R410="","",ROUND(R410-F410-N(S410)-IF(N(S410)&gt;0,Settings!$B$14,0)-T410,2))</f>
        <v/>
      </c>
      <c r="V410" s="23">
        <f>IF(OR(P410="",Q410=""),"",Q410-P410)</f>
        <v/>
      </c>
      <c r="W410" s="23">
        <f>IF(OR(P410="",O410&lt;&gt;"Listed"),"",TODAY()-P410)</f>
        <v/>
      </c>
    </row>
    <row r="411">
      <c r="E411" s="22" t="n"/>
      <c r="F411" s="9" t="n"/>
      <c r="I411" s="9" t="n"/>
      <c r="J411" s="23">
        <f>IF(A411="","",COUNTIFS(Comps!$A$2:$A$1000,A411,Comps!$C$2:$C$1000,"Sold",Comps!$H$2:$H$1000,"&lt;&gt;Loose"))</f>
        <v/>
      </c>
      <c r="K411" s="24">
        <f>IF(A411="","",IFERROR(AVERAGEIFS(Comps!$E$2:$E$1000,Comps!$A$2:$A$1000,A411,Comps!$C$2:$C$1000,"Sold",Comps!$H$2:$H$1000,"&lt;&gt;Loose"),""))</f>
        <v/>
      </c>
      <c r="L411" s="23">
        <f>IF(OR(A411="",J411=0),"",TEXT(MINIFS(Comps!$E$2:$E$1000,Comps!$A$2:$A$1000,A411,Comps!$C$2:$C$1000,"Sold",Comps!$H$2:$H$1000,"&lt;&gt;Loose"),"0")&amp;"-"&amp;TEXT(MAXIFS(Comps!$E$2:$E$1000,Comps!$A$2:$A$1000,A411,Comps!$C$2:$C$1000,"Sold",Comps!$H$2:$H$1000,"&lt;&gt;Loose"),"0"))</f>
        <v/>
      </c>
      <c r="M411" s="24">
        <f>IF(OR(F411="",H411=""),"",ROUND((F411+N(I411)+IF(N(I411)&gt;0,Settings!$B$14,0)+IFERROR(VLOOKUP(H411,Settings!$A$2:$C$10,3,FALSE),0)+Settings!$B$13)/(1-IFERROR(VLOOKUP(H411,Settings!$A$2:$C$10,2,FALSE),0)),2))</f>
        <v/>
      </c>
      <c r="N411" s="9" t="n"/>
      <c r="P411" s="22" t="n"/>
      <c r="Q411" s="22" t="n"/>
      <c r="R411" s="9" t="n"/>
      <c r="S411" s="9" t="n"/>
      <c r="T411" s="24">
        <f>IF(R411="","",ROUND(R411*IFERROR(VLOOKUP(H411,Settings!$A$2:$C$10,2,FALSE),0)+IFERROR(VLOOKUP(H411,Settings!$A$2:$C$10,3,FALSE),0),2))</f>
        <v/>
      </c>
      <c r="U411" s="24">
        <f>IF(R411="","",ROUND(R411-F411-N(S411)-IF(N(S411)&gt;0,Settings!$B$14,0)-T411,2))</f>
        <v/>
      </c>
      <c r="V411" s="23">
        <f>IF(OR(P411="",Q411=""),"",Q411-P411)</f>
        <v/>
      </c>
      <c r="W411" s="23">
        <f>IF(OR(P411="",O411&lt;&gt;"Listed"),"",TODAY()-P411)</f>
        <v/>
      </c>
    </row>
    <row r="412">
      <c r="E412" s="22" t="n"/>
      <c r="F412" s="9" t="n"/>
      <c r="I412" s="9" t="n"/>
      <c r="J412" s="23">
        <f>IF(A412="","",COUNTIFS(Comps!$A$2:$A$1000,A412,Comps!$C$2:$C$1000,"Sold",Comps!$H$2:$H$1000,"&lt;&gt;Loose"))</f>
        <v/>
      </c>
      <c r="K412" s="24">
        <f>IF(A412="","",IFERROR(AVERAGEIFS(Comps!$E$2:$E$1000,Comps!$A$2:$A$1000,A412,Comps!$C$2:$C$1000,"Sold",Comps!$H$2:$H$1000,"&lt;&gt;Loose"),""))</f>
        <v/>
      </c>
      <c r="L412" s="23">
        <f>IF(OR(A412="",J412=0),"",TEXT(MINIFS(Comps!$E$2:$E$1000,Comps!$A$2:$A$1000,A412,Comps!$C$2:$C$1000,"Sold",Comps!$H$2:$H$1000,"&lt;&gt;Loose"),"0")&amp;"-"&amp;TEXT(MAXIFS(Comps!$E$2:$E$1000,Comps!$A$2:$A$1000,A412,Comps!$C$2:$C$1000,"Sold",Comps!$H$2:$H$1000,"&lt;&gt;Loose"),"0"))</f>
        <v/>
      </c>
      <c r="M412" s="24">
        <f>IF(OR(F412="",H412=""),"",ROUND((F412+N(I412)+IF(N(I412)&gt;0,Settings!$B$14,0)+IFERROR(VLOOKUP(H412,Settings!$A$2:$C$10,3,FALSE),0)+Settings!$B$13)/(1-IFERROR(VLOOKUP(H412,Settings!$A$2:$C$10,2,FALSE),0)),2))</f>
        <v/>
      </c>
      <c r="N412" s="9" t="n"/>
      <c r="P412" s="22" t="n"/>
      <c r="Q412" s="22" t="n"/>
      <c r="R412" s="9" t="n"/>
      <c r="S412" s="9" t="n"/>
      <c r="T412" s="24">
        <f>IF(R412="","",ROUND(R412*IFERROR(VLOOKUP(H412,Settings!$A$2:$C$10,2,FALSE),0)+IFERROR(VLOOKUP(H412,Settings!$A$2:$C$10,3,FALSE),0),2))</f>
        <v/>
      </c>
      <c r="U412" s="24">
        <f>IF(R412="","",ROUND(R412-F412-N(S412)-IF(N(S412)&gt;0,Settings!$B$14,0)-T412,2))</f>
        <v/>
      </c>
      <c r="V412" s="23">
        <f>IF(OR(P412="",Q412=""),"",Q412-P412)</f>
        <v/>
      </c>
      <c r="W412" s="23">
        <f>IF(OR(P412="",O412&lt;&gt;"Listed"),"",TODAY()-P412)</f>
        <v/>
      </c>
    </row>
    <row r="413">
      <c r="E413" s="22" t="n"/>
      <c r="F413" s="9" t="n"/>
      <c r="I413" s="9" t="n"/>
      <c r="J413" s="23">
        <f>IF(A413="","",COUNTIFS(Comps!$A$2:$A$1000,A413,Comps!$C$2:$C$1000,"Sold",Comps!$H$2:$H$1000,"&lt;&gt;Loose"))</f>
        <v/>
      </c>
      <c r="K413" s="24">
        <f>IF(A413="","",IFERROR(AVERAGEIFS(Comps!$E$2:$E$1000,Comps!$A$2:$A$1000,A413,Comps!$C$2:$C$1000,"Sold",Comps!$H$2:$H$1000,"&lt;&gt;Loose"),""))</f>
        <v/>
      </c>
      <c r="L413" s="23">
        <f>IF(OR(A413="",J413=0),"",TEXT(MINIFS(Comps!$E$2:$E$1000,Comps!$A$2:$A$1000,A413,Comps!$C$2:$C$1000,"Sold",Comps!$H$2:$H$1000,"&lt;&gt;Loose"),"0")&amp;"-"&amp;TEXT(MAXIFS(Comps!$E$2:$E$1000,Comps!$A$2:$A$1000,A413,Comps!$C$2:$C$1000,"Sold",Comps!$H$2:$H$1000,"&lt;&gt;Loose"),"0"))</f>
        <v/>
      </c>
      <c r="M413" s="24">
        <f>IF(OR(F413="",H413=""),"",ROUND((F413+N(I413)+IF(N(I413)&gt;0,Settings!$B$14,0)+IFERROR(VLOOKUP(H413,Settings!$A$2:$C$10,3,FALSE),0)+Settings!$B$13)/(1-IFERROR(VLOOKUP(H413,Settings!$A$2:$C$10,2,FALSE),0)),2))</f>
        <v/>
      </c>
      <c r="N413" s="9" t="n"/>
      <c r="P413" s="22" t="n"/>
      <c r="Q413" s="22" t="n"/>
      <c r="R413" s="9" t="n"/>
      <c r="S413" s="9" t="n"/>
      <c r="T413" s="24">
        <f>IF(R413="","",ROUND(R413*IFERROR(VLOOKUP(H413,Settings!$A$2:$C$10,2,FALSE),0)+IFERROR(VLOOKUP(H413,Settings!$A$2:$C$10,3,FALSE),0),2))</f>
        <v/>
      </c>
      <c r="U413" s="24">
        <f>IF(R413="","",ROUND(R413-F413-N(S413)-IF(N(S413)&gt;0,Settings!$B$14,0)-T413,2))</f>
        <v/>
      </c>
      <c r="V413" s="23">
        <f>IF(OR(P413="",Q413=""),"",Q413-P413)</f>
        <v/>
      </c>
      <c r="W413" s="23">
        <f>IF(OR(P413="",O413&lt;&gt;"Listed"),"",TODAY()-P413)</f>
        <v/>
      </c>
    </row>
    <row r="414">
      <c r="E414" s="22" t="n"/>
      <c r="F414" s="9" t="n"/>
      <c r="I414" s="9" t="n"/>
      <c r="J414" s="23">
        <f>IF(A414="","",COUNTIFS(Comps!$A$2:$A$1000,A414,Comps!$C$2:$C$1000,"Sold",Comps!$H$2:$H$1000,"&lt;&gt;Loose"))</f>
        <v/>
      </c>
      <c r="K414" s="24">
        <f>IF(A414="","",IFERROR(AVERAGEIFS(Comps!$E$2:$E$1000,Comps!$A$2:$A$1000,A414,Comps!$C$2:$C$1000,"Sold",Comps!$H$2:$H$1000,"&lt;&gt;Loose"),""))</f>
        <v/>
      </c>
      <c r="L414" s="23">
        <f>IF(OR(A414="",J414=0),"",TEXT(MINIFS(Comps!$E$2:$E$1000,Comps!$A$2:$A$1000,A414,Comps!$C$2:$C$1000,"Sold",Comps!$H$2:$H$1000,"&lt;&gt;Loose"),"0")&amp;"-"&amp;TEXT(MAXIFS(Comps!$E$2:$E$1000,Comps!$A$2:$A$1000,A414,Comps!$C$2:$C$1000,"Sold",Comps!$H$2:$H$1000,"&lt;&gt;Loose"),"0"))</f>
        <v/>
      </c>
      <c r="M414" s="24">
        <f>IF(OR(F414="",H414=""),"",ROUND((F414+N(I414)+IF(N(I414)&gt;0,Settings!$B$14,0)+IFERROR(VLOOKUP(H414,Settings!$A$2:$C$10,3,FALSE),0)+Settings!$B$13)/(1-IFERROR(VLOOKUP(H414,Settings!$A$2:$C$10,2,FALSE),0)),2))</f>
        <v/>
      </c>
      <c r="N414" s="9" t="n"/>
      <c r="P414" s="22" t="n"/>
      <c r="Q414" s="22" t="n"/>
      <c r="R414" s="9" t="n"/>
      <c r="S414" s="9" t="n"/>
      <c r="T414" s="24">
        <f>IF(R414="","",ROUND(R414*IFERROR(VLOOKUP(H414,Settings!$A$2:$C$10,2,FALSE),0)+IFERROR(VLOOKUP(H414,Settings!$A$2:$C$10,3,FALSE),0),2))</f>
        <v/>
      </c>
      <c r="U414" s="24">
        <f>IF(R414="","",ROUND(R414-F414-N(S414)-IF(N(S414)&gt;0,Settings!$B$14,0)-T414,2))</f>
        <v/>
      </c>
      <c r="V414" s="23">
        <f>IF(OR(P414="",Q414=""),"",Q414-P414)</f>
        <v/>
      </c>
      <c r="W414" s="23">
        <f>IF(OR(P414="",O414&lt;&gt;"Listed"),"",TODAY()-P414)</f>
        <v/>
      </c>
    </row>
    <row r="415">
      <c r="E415" s="22" t="n"/>
      <c r="F415" s="9" t="n"/>
      <c r="I415" s="9" t="n"/>
      <c r="J415" s="23">
        <f>IF(A415="","",COUNTIFS(Comps!$A$2:$A$1000,A415,Comps!$C$2:$C$1000,"Sold",Comps!$H$2:$H$1000,"&lt;&gt;Loose"))</f>
        <v/>
      </c>
      <c r="K415" s="24">
        <f>IF(A415="","",IFERROR(AVERAGEIFS(Comps!$E$2:$E$1000,Comps!$A$2:$A$1000,A415,Comps!$C$2:$C$1000,"Sold",Comps!$H$2:$H$1000,"&lt;&gt;Loose"),""))</f>
        <v/>
      </c>
      <c r="L415" s="23">
        <f>IF(OR(A415="",J415=0),"",TEXT(MINIFS(Comps!$E$2:$E$1000,Comps!$A$2:$A$1000,A415,Comps!$C$2:$C$1000,"Sold",Comps!$H$2:$H$1000,"&lt;&gt;Loose"),"0")&amp;"-"&amp;TEXT(MAXIFS(Comps!$E$2:$E$1000,Comps!$A$2:$A$1000,A415,Comps!$C$2:$C$1000,"Sold",Comps!$H$2:$H$1000,"&lt;&gt;Loose"),"0"))</f>
        <v/>
      </c>
      <c r="M415" s="24">
        <f>IF(OR(F415="",H415=""),"",ROUND((F415+N(I415)+IF(N(I415)&gt;0,Settings!$B$14,0)+IFERROR(VLOOKUP(H415,Settings!$A$2:$C$10,3,FALSE),0)+Settings!$B$13)/(1-IFERROR(VLOOKUP(H415,Settings!$A$2:$C$10,2,FALSE),0)),2))</f>
        <v/>
      </c>
      <c r="N415" s="9" t="n"/>
      <c r="P415" s="22" t="n"/>
      <c r="Q415" s="22" t="n"/>
      <c r="R415" s="9" t="n"/>
      <c r="S415" s="9" t="n"/>
      <c r="T415" s="24">
        <f>IF(R415="","",ROUND(R415*IFERROR(VLOOKUP(H415,Settings!$A$2:$C$10,2,FALSE),0)+IFERROR(VLOOKUP(H415,Settings!$A$2:$C$10,3,FALSE),0),2))</f>
        <v/>
      </c>
      <c r="U415" s="24">
        <f>IF(R415="","",ROUND(R415-F415-N(S415)-IF(N(S415)&gt;0,Settings!$B$14,0)-T415,2))</f>
        <v/>
      </c>
      <c r="V415" s="23">
        <f>IF(OR(P415="",Q415=""),"",Q415-P415)</f>
        <v/>
      </c>
      <c r="W415" s="23">
        <f>IF(OR(P415="",O415&lt;&gt;"Listed"),"",TODAY()-P415)</f>
        <v/>
      </c>
    </row>
    <row r="416">
      <c r="E416" s="22" t="n"/>
      <c r="F416" s="9" t="n"/>
      <c r="I416" s="9" t="n"/>
      <c r="J416" s="23">
        <f>IF(A416="","",COUNTIFS(Comps!$A$2:$A$1000,A416,Comps!$C$2:$C$1000,"Sold",Comps!$H$2:$H$1000,"&lt;&gt;Loose"))</f>
        <v/>
      </c>
      <c r="K416" s="24">
        <f>IF(A416="","",IFERROR(AVERAGEIFS(Comps!$E$2:$E$1000,Comps!$A$2:$A$1000,A416,Comps!$C$2:$C$1000,"Sold",Comps!$H$2:$H$1000,"&lt;&gt;Loose"),""))</f>
        <v/>
      </c>
      <c r="L416" s="23">
        <f>IF(OR(A416="",J416=0),"",TEXT(MINIFS(Comps!$E$2:$E$1000,Comps!$A$2:$A$1000,A416,Comps!$C$2:$C$1000,"Sold",Comps!$H$2:$H$1000,"&lt;&gt;Loose"),"0")&amp;"-"&amp;TEXT(MAXIFS(Comps!$E$2:$E$1000,Comps!$A$2:$A$1000,A416,Comps!$C$2:$C$1000,"Sold",Comps!$H$2:$H$1000,"&lt;&gt;Loose"),"0"))</f>
        <v/>
      </c>
      <c r="M416" s="24">
        <f>IF(OR(F416="",H416=""),"",ROUND((F416+N(I416)+IF(N(I416)&gt;0,Settings!$B$14,0)+IFERROR(VLOOKUP(H416,Settings!$A$2:$C$10,3,FALSE),0)+Settings!$B$13)/(1-IFERROR(VLOOKUP(H416,Settings!$A$2:$C$10,2,FALSE),0)),2))</f>
        <v/>
      </c>
      <c r="N416" s="9" t="n"/>
      <c r="P416" s="22" t="n"/>
      <c r="Q416" s="22" t="n"/>
      <c r="R416" s="9" t="n"/>
      <c r="S416" s="9" t="n"/>
      <c r="T416" s="24">
        <f>IF(R416="","",ROUND(R416*IFERROR(VLOOKUP(H416,Settings!$A$2:$C$10,2,FALSE),0)+IFERROR(VLOOKUP(H416,Settings!$A$2:$C$10,3,FALSE),0),2))</f>
        <v/>
      </c>
      <c r="U416" s="24">
        <f>IF(R416="","",ROUND(R416-F416-N(S416)-IF(N(S416)&gt;0,Settings!$B$14,0)-T416,2))</f>
        <v/>
      </c>
      <c r="V416" s="23">
        <f>IF(OR(P416="",Q416=""),"",Q416-P416)</f>
        <v/>
      </c>
      <c r="W416" s="23">
        <f>IF(OR(P416="",O416&lt;&gt;"Listed"),"",TODAY()-P416)</f>
        <v/>
      </c>
    </row>
    <row r="417">
      <c r="E417" s="22" t="n"/>
      <c r="F417" s="9" t="n"/>
      <c r="I417" s="9" t="n"/>
      <c r="J417" s="23">
        <f>IF(A417="","",COUNTIFS(Comps!$A$2:$A$1000,A417,Comps!$C$2:$C$1000,"Sold",Comps!$H$2:$H$1000,"&lt;&gt;Loose"))</f>
        <v/>
      </c>
      <c r="K417" s="24">
        <f>IF(A417="","",IFERROR(AVERAGEIFS(Comps!$E$2:$E$1000,Comps!$A$2:$A$1000,A417,Comps!$C$2:$C$1000,"Sold",Comps!$H$2:$H$1000,"&lt;&gt;Loose"),""))</f>
        <v/>
      </c>
      <c r="L417" s="23">
        <f>IF(OR(A417="",J417=0),"",TEXT(MINIFS(Comps!$E$2:$E$1000,Comps!$A$2:$A$1000,A417,Comps!$C$2:$C$1000,"Sold",Comps!$H$2:$H$1000,"&lt;&gt;Loose"),"0")&amp;"-"&amp;TEXT(MAXIFS(Comps!$E$2:$E$1000,Comps!$A$2:$A$1000,A417,Comps!$C$2:$C$1000,"Sold",Comps!$H$2:$H$1000,"&lt;&gt;Loose"),"0"))</f>
        <v/>
      </c>
      <c r="M417" s="24">
        <f>IF(OR(F417="",H417=""),"",ROUND((F417+N(I417)+IF(N(I417)&gt;0,Settings!$B$14,0)+IFERROR(VLOOKUP(H417,Settings!$A$2:$C$10,3,FALSE),0)+Settings!$B$13)/(1-IFERROR(VLOOKUP(H417,Settings!$A$2:$C$10,2,FALSE),0)),2))</f>
        <v/>
      </c>
      <c r="N417" s="9" t="n"/>
      <c r="P417" s="22" t="n"/>
      <c r="Q417" s="22" t="n"/>
      <c r="R417" s="9" t="n"/>
      <c r="S417" s="9" t="n"/>
      <c r="T417" s="24">
        <f>IF(R417="","",ROUND(R417*IFERROR(VLOOKUP(H417,Settings!$A$2:$C$10,2,FALSE),0)+IFERROR(VLOOKUP(H417,Settings!$A$2:$C$10,3,FALSE),0),2))</f>
        <v/>
      </c>
      <c r="U417" s="24">
        <f>IF(R417="","",ROUND(R417-F417-N(S417)-IF(N(S417)&gt;0,Settings!$B$14,0)-T417,2))</f>
        <v/>
      </c>
      <c r="V417" s="23">
        <f>IF(OR(P417="",Q417=""),"",Q417-P417)</f>
        <v/>
      </c>
      <c r="W417" s="23">
        <f>IF(OR(P417="",O417&lt;&gt;"Listed"),"",TODAY()-P417)</f>
        <v/>
      </c>
    </row>
    <row r="418">
      <c r="E418" s="22" t="n"/>
      <c r="F418" s="9" t="n"/>
      <c r="I418" s="9" t="n"/>
      <c r="J418" s="23">
        <f>IF(A418="","",COUNTIFS(Comps!$A$2:$A$1000,A418,Comps!$C$2:$C$1000,"Sold",Comps!$H$2:$H$1000,"&lt;&gt;Loose"))</f>
        <v/>
      </c>
      <c r="K418" s="24">
        <f>IF(A418="","",IFERROR(AVERAGEIFS(Comps!$E$2:$E$1000,Comps!$A$2:$A$1000,A418,Comps!$C$2:$C$1000,"Sold",Comps!$H$2:$H$1000,"&lt;&gt;Loose"),""))</f>
        <v/>
      </c>
      <c r="L418" s="23">
        <f>IF(OR(A418="",J418=0),"",TEXT(MINIFS(Comps!$E$2:$E$1000,Comps!$A$2:$A$1000,A418,Comps!$C$2:$C$1000,"Sold",Comps!$H$2:$H$1000,"&lt;&gt;Loose"),"0")&amp;"-"&amp;TEXT(MAXIFS(Comps!$E$2:$E$1000,Comps!$A$2:$A$1000,A418,Comps!$C$2:$C$1000,"Sold",Comps!$H$2:$H$1000,"&lt;&gt;Loose"),"0"))</f>
        <v/>
      </c>
      <c r="M418" s="24">
        <f>IF(OR(F418="",H418=""),"",ROUND((F418+N(I418)+IF(N(I418)&gt;0,Settings!$B$14,0)+IFERROR(VLOOKUP(H418,Settings!$A$2:$C$10,3,FALSE),0)+Settings!$B$13)/(1-IFERROR(VLOOKUP(H418,Settings!$A$2:$C$10,2,FALSE),0)),2))</f>
        <v/>
      </c>
      <c r="N418" s="9" t="n"/>
      <c r="P418" s="22" t="n"/>
      <c r="Q418" s="22" t="n"/>
      <c r="R418" s="9" t="n"/>
      <c r="S418" s="9" t="n"/>
      <c r="T418" s="24">
        <f>IF(R418="","",ROUND(R418*IFERROR(VLOOKUP(H418,Settings!$A$2:$C$10,2,FALSE),0)+IFERROR(VLOOKUP(H418,Settings!$A$2:$C$10,3,FALSE),0),2))</f>
        <v/>
      </c>
      <c r="U418" s="24">
        <f>IF(R418="","",ROUND(R418-F418-N(S418)-IF(N(S418)&gt;0,Settings!$B$14,0)-T418,2))</f>
        <v/>
      </c>
      <c r="V418" s="23">
        <f>IF(OR(P418="",Q418=""),"",Q418-P418)</f>
        <v/>
      </c>
      <c r="W418" s="23">
        <f>IF(OR(P418="",O418&lt;&gt;"Listed"),"",TODAY()-P418)</f>
        <v/>
      </c>
    </row>
    <row r="419">
      <c r="E419" s="22" t="n"/>
      <c r="F419" s="9" t="n"/>
      <c r="I419" s="9" t="n"/>
      <c r="J419" s="23">
        <f>IF(A419="","",COUNTIFS(Comps!$A$2:$A$1000,A419,Comps!$C$2:$C$1000,"Sold",Comps!$H$2:$H$1000,"&lt;&gt;Loose"))</f>
        <v/>
      </c>
      <c r="K419" s="24">
        <f>IF(A419="","",IFERROR(AVERAGEIFS(Comps!$E$2:$E$1000,Comps!$A$2:$A$1000,A419,Comps!$C$2:$C$1000,"Sold",Comps!$H$2:$H$1000,"&lt;&gt;Loose"),""))</f>
        <v/>
      </c>
      <c r="L419" s="23">
        <f>IF(OR(A419="",J419=0),"",TEXT(MINIFS(Comps!$E$2:$E$1000,Comps!$A$2:$A$1000,A419,Comps!$C$2:$C$1000,"Sold",Comps!$H$2:$H$1000,"&lt;&gt;Loose"),"0")&amp;"-"&amp;TEXT(MAXIFS(Comps!$E$2:$E$1000,Comps!$A$2:$A$1000,A419,Comps!$C$2:$C$1000,"Sold",Comps!$H$2:$H$1000,"&lt;&gt;Loose"),"0"))</f>
        <v/>
      </c>
      <c r="M419" s="24">
        <f>IF(OR(F419="",H419=""),"",ROUND((F419+N(I419)+IF(N(I419)&gt;0,Settings!$B$14,0)+IFERROR(VLOOKUP(H419,Settings!$A$2:$C$10,3,FALSE),0)+Settings!$B$13)/(1-IFERROR(VLOOKUP(H419,Settings!$A$2:$C$10,2,FALSE),0)),2))</f>
        <v/>
      </c>
      <c r="N419" s="9" t="n"/>
      <c r="P419" s="22" t="n"/>
      <c r="Q419" s="22" t="n"/>
      <c r="R419" s="9" t="n"/>
      <c r="S419" s="9" t="n"/>
      <c r="T419" s="24">
        <f>IF(R419="","",ROUND(R419*IFERROR(VLOOKUP(H419,Settings!$A$2:$C$10,2,FALSE),0)+IFERROR(VLOOKUP(H419,Settings!$A$2:$C$10,3,FALSE),0),2))</f>
        <v/>
      </c>
      <c r="U419" s="24">
        <f>IF(R419="","",ROUND(R419-F419-N(S419)-IF(N(S419)&gt;0,Settings!$B$14,0)-T419,2))</f>
        <v/>
      </c>
      <c r="V419" s="23">
        <f>IF(OR(P419="",Q419=""),"",Q419-P419)</f>
        <v/>
      </c>
      <c r="W419" s="23">
        <f>IF(OR(P419="",O419&lt;&gt;"Listed"),"",TODAY()-P419)</f>
        <v/>
      </c>
    </row>
    <row r="420">
      <c r="E420" s="22" t="n"/>
      <c r="F420" s="9" t="n"/>
      <c r="I420" s="9" t="n"/>
      <c r="J420" s="23">
        <f>IF(A420="","",COUNTIFS(Comps!$A$2:$A$1000,A420,Comps!$C$2:$C$1000,"Sold",Comps!$H$2:$H$1000,"&lt;&gt;Loose"))</f>
        <v/>
      </c>
      <c r="K420" s="24">
        <f>IF(A420="","",IFERROR(AVERAGEIFS(Comps!$E$2:$E$1000,Comps!$A$2:$A$1000,A420,Comps!$C$2:$C$1000,"Sold",Comps!$H$2:$H$1000,"&lt;&gt;Loose"),""))</f>
        <v/>
      </c>
      <c r="L420" s="23">
        <f>IF(OR(A420="",J420=0),"",TEXT(MINIFS(Comps!$E$2:$E$1000,Comps!$A$2:$A$1000,A420,Comps!$C$2:$C$1000,"Sold",Comps!$H$2:$H$1000,"&lt;&gt;Loose"),"0")&amp;"-"&amp;TEXT(MAXIFS(Comps!$E$2:$E$1000,Comps!$A$2:$A$1000,A420,Comps!$C$2:$C$1000,"Sold",Comps!$H$2:$H$1000,"&lt;&gt;Loose"),"0"))</f>
        <v/>
      </c>
      <c r="M420" s="24">
        <f>IF(OR(F420="",H420=""),"",ROUND((F420+N(I420)+IF(N(I420)&gt;0,Settings!$B$14,0)+IFERROR(VLOOKUP(H420,Settings!$A$2:$C$10,3,FALSE),0)+Settings!$B$13)/(1-IFERROR(VLOOKUP(H420,Settings!$A$2:$C$10,2,FALSE),0)),2))</f>
        <v/>
      </c>
      <c r="N420" s="9" t="n"/>
      <c r="P420" s="22" t="n"/>
      <c r="Q420" s="22" t="n"/>
      <c r="R420" s="9" t="n"/>
      <c r="S420" s="9" t="n"/>
      <c r="T420" s="24">
        <f>IF(R420="","",ROUND(R420*IFERROR(VLOOKUP(H420,Settings!$A$2:$C$10,2,FALSE),0)+IFERROR(VLOOKUP(H420,Settings!$A$2:$C$10,3,FALSE),0),2))</f>
        <v/>
      </c>
      <c r="U420" s="24">
        <f>IF(R420="","",ROUND(R420-F420-N(S420)-IF(N(S420)&gt;0,Settings!$B$14,0)-T420,2))</f>
        <v/>
      </c>
      <c r="V420" s="23">
        <f>IF(OR(P420="",Q420=""),"",Q420-P420)</f>
        <v/>
      </c>
      <c r="W420" s="23">
        <f>IF(OR(P420="",O420&lt;&gt;"Listed"),"",TODAY()-P420)</f>
        <v/>
      </c>
    </row>
    <row r="421">
      <c r="E421" s="22" t="n"/>
      <c r="F421" s="9" t="n"/>
      <c r="I421" s="9" t="n"/>
      <c r="J421" s="23">
        <f>IF(A421="","",COUNTIFS(Comps!$A$2:$A$1000,A421,Comps!$C$2:$C$1000,"Sold",Comps!$H$2:$H$1000,"&lt;&gt;Loose"))</f>
        <v/>
      </c>
      <c r="K421" s="24">
        <f>IF(A421="","",IFERROR(AVERAGEIFS(Comps!$E$2:$E$1000,Comps!$A$2:$A$1000,A421,Comps!$C$2:$C$1000,"Sold",Comps!$H$2:$H$1000,"&lt;&gt;Loose"),""))</f>
        <v/>
      </c>
      <c r="L421" s="23">
        <f>IF(OR(A421="",J421=0),"",TEXT(MINIFS(Comps!$E$2:$E$1000,Comps!$A$2:$A$1000,A421,Comps!$C$2:$C$1000,"Sold",Comps!$H$2:$H$1000,"&lt;&gt;Loose"),"0")&amp;"-"&amp;TEXT(MAXIFS(Comps!$E$2:$E$1000,Comps!$A$2:$A$1000,A421,Comps!$C$2:$C$1000,"Sold",Comps!$H$2:$H$1000,"&lt;&gt;Loose"),"0"))</f>
        <v/>
      </c>
      <c r="M421" s="24">
        <f>IF(OR(F421="",H421=""),"",ROUND((F421+N(I421)+IF(N(I421)&gt;0,Settings!$B$14,0)+IFERROR(VLOOKUP(H421,Settings!$A$2:$C$10,3,FALSE),0)+Settings!$B$13)/(1-IFERROR(VLOOKUP(H421,Settings!$A$2:$C$10,2,FALSE),0)),2))</f>
        <v/>
      </c>
      <c r="N421" s="9" t="n"/>
      <c r="P421" s="22" t="n"/>
      <c r="Q421" s="22" t="n"/>
      <c r="R421" s="9" t="n"/>
      <c r="S421" s="9" t="n"/>
      <c r="T421" s="24">
        <f>IF(R421="","",ROUND(R421*IFERROR(VLOOKUP(H421,Settings!$A$2:$C$10,2,FALSE),0)+IFERROR(VLOOKUP(H421,Settings!$A$2:$C$10,3,FALSE),0),2))</f>
        <v/>
      </c>
      <c r="U421" s="24">
        <f>IF(R421="","",ROUND(R421-F421-N(S421)-IF(N(S421)&gt;0,Settings!$B$14,0)-T421,2))</f>
        <v/>
      </c>
      <c r="V421" s="23">
        <f>IF(OR(P421="",Q421=""),"",Q421-P421)</f>
        <v/>
      </c>
      <c r="W421" s="23">
        <f>IF(OR(P421="",O421&lt;&gt;"Listed"),"",TODAY()-P421)</f>
        <v/>
      </c>
    </row>
    <row r="422">
      <c r="E422" s="22" t="n"/>
      <c r="F422" s="9" t="n"/>
      <c r="I422" s="9" t="n"/>
      <c r="J422" s="23">
        <f>IF(A422="","",COUNTIFS(Comps!$A$2:$A$1000,A422,Comps!$C$2:$C$1000,"Sold",Comps!$H$2:$H$1000,"&lt;&gt;Loose"))</f>
        <v/>
      </c>
      <c r="K422" s="24">
        <f>IF(A422="","",IFERROR(AVERAGEIFS(Comps!$E$2:$E$1000,Comps!$A$2:$A$1000,A422,Comps!$C$2:$C$1000,"Sold",Comps!$H$2:$H$1000,"&lt;&gt;Loose"),""))</f>
        <v/>
      </c>
      <c r="L422" s="23">
        <f>IF(OR(A422="",J422=0),"",TEXT(MINIFS(Comps!$E$2:$E$1000,Comps!$A$2:$A$1000,A422,Comps!$C$2:$C$1000,"Sold",Comps!$H$2:$H$1000,"&lt;&gt;Loose"),"0")&amp;"-"&amp;TEXT(MAXIFS(Comps!$E$2:$E$1000,Comps!$A$2:$A$1000,A422,Comps!$C$2:$C$1000,"Sold",Comps!$H$2:$H$1000,"&lt;&gt;Loose"),"0"))</f>
        <v/>
      </c>
      <c r="M422" s="24">
        <f>IF(OR(F422="",H422=""),"",ROUND((F422+N(I422)+IF(N(I422)&gt;0,Settings!$B$14,0)+IFERROR(VLOOKUP(H422,Settings!$A$2:$C$10,3,FALSE),0)+Settings!$B$13)/(1-IFERROR(VLOOKUP(H422,Settings!$A$2:$C$10,2,FALSE),0)),2))</f>
        <v/>
      </c>
      <c r="N422" s="9" t="n"/>
      <c r="P422" s="22" t="n"/>
      <c r="Q422" s="22" t="n"/>
      <c r="R422" s="9" t="n"/>
      <c r="S422" s="9" t="n"/>
      <c r="T422" s="24">
        <f>IF(R422="","",ROUND(R422*IFERROR(VLOOKUP(H422,Settings!$A$2:$C$10,2,FALSE),0)+IFERROR(VLOOKUP(H422,Settings!$A$2:$C$10,3,FALSE),0),2))</f>
        <v/>
      </c>
      <c r="U422" s="24">
        <f>IF(R422="","",ROUND(R422-F422-N(S422)-IF(N(S422)&gt;0,Settings!$B$14,0)-T422,2))</f>
        <v/>
      </c>
      <c r="V422" s="23">
        <f>IF(OR(P422="",Q422=""),"",Q422-P422)</f>
        <v/>
      </c>
      <c r="W422" s="23">
        <f>IF(OR(P422="",O422&lt;&gt;"Listed"),"",TODAY()-P422)</f>
        <v/>
      </c>
    </row>
    <row r="423">
      <c r="E423" s="22" t="n"/>
      <c r="F423" s="9" t="n"/>
      <c r="I423" s="9" t="n"/>
      <c r="J423" s="23">
        <f>IF(A423="","",COUNTIFS(Comps!$A$2:$A$1000,A423,Comps!$C$2:$C$1000,"Sold",Comps!$H$2:$H$1000,"&lt;&gt;Loose"))</f>
        <v/>
      </c>
      <c r="K423" s="24">
        <f>IF(A423="","",IFERROR(AVERAGEIFS(Comps!$E$2:$E$1000,Comps!$A$2:$A$1000,A423,Comps!$C$2:$C$1000,"Sold",Comps!$H$2:$H$1000,"&lt;&gt;Loose"),""))</f>
        <v/>
      </c>
      <c r="L423" s="23">
        <f>IF(OR(A423="",J423=0),"",TEXT(MINIFS(Comps!$E$2:$E$1000,Comps!$A$2:$A$1000,A423,Comps!$C$2:$C$1000,"Sold",Comps!$H$2:$H$1000,"&lt;&gt;Loose"),"0")&amp;"-"&amp;TEXT(MAXIFS(Comps!$E$2:$E$1000,Comps!$A$2:$A$1000,A423,Comps!$C$2:$C$1000,"Sold",Comps!$H$2:$H$1000,"&lt;&gt;Loose"),"0"))</f>
        <v/>
      </c>
      <c r="M423" s="24">
        <f>IF(OR(F423="",H423=""),"",ROUND((F423+N(I423)+IF(N(I423)&gt;0,Settings!$B$14,0)+IFERROR(VLOOKUP(H423,Settings!$A$2:$C$10,3,FALSE),0)+Settings!$B$13)/(1-IFERROR(VLOOKUP(H423,Settings!$A$2:$C$10,2,FALSE),0)),2))</f>
        <v/>
      </c>
      <c r="N423" s="9" t="n"/>
      <c r="P423" s="22" t="n"/>
      <c r="Q423" s="22" t="n"/>
      <c r="R423" s="9" t="n"/>
      <c r="S423" s="9" t="n"/>
      <c r="T423" s="24">
        <f>IF(R423="","",ROUND(R423*IFERROR(VLOOKUP(H423,Settings!$A$2:$C$10,2,FALSE),0)+IFERROR(VLOOKUP(H423,Settings!$A$2:$C$10,3,FALSE),0),2))</f>
        <v/>
      </c>
      <c r="U423" s="24">
        <f>IF(R423="","",ROUND(R423-F423-N(S423)-IF(N(S423)&gt;0,Settings!$B$14,0)-T423,2))</f>
        <v/>
      </c>
      <c r="V423" s="23">
        <f>IF(OR(P423="",Q423=""),"",Q423-P423)</f>
        <v/>
      </c>
      <c r="W423" s="23">
        <f>IF(OR(P423="",O423&lt;&gt;"Listed"),"",TODAY()-P423)</f>
        <v/>
      </c>
    </row>
    <row r="424">
      <c r="E424" s="22" t="n"/>
      <c r="F424" s="9" t="n"/>
      <c r="I424" s="9" t="n"/>
      <c r="J424" s="23">
        <f>IF(A424="","",COUNTIFS(Comps!$A$2:$A$1000,A424,Comps!$C$2:$C$1000,"Sold",Comps!$H$2:$H$1000,"&lt;&gt;Loose"))</f>
        <v/>
      </c>
      <c r="K424" s="24">
        <f>IF(A424="","",IFERROR(AVERAGEIFS(Comps!$E$2:$E$1000,Comps!$A$2:$A$1000,A424,Comps!$C$2:$C$1000,"Sold",Comps!$H$2:$H$1000,"&lt;&gt;Loose"),""))</f>
        <v/>
      </c>
      <c r="L424" s="23">
        <f>IF(OR(A424="",J424=0),"",TEXT(MINIFS(Comps!$E$2:$E$1000,Comps!$A$2:$A$1000,A424,Comps!$C$2:$C$1000,"Sold",Comps!$H$2:$H$1000,"&lt;&gt;Loose"),"0")&amp;"-"&amp;TEXT(MAXIFS(Comps!$E$2:$E$1000,Comps!$A$2:$A$1000,A424,Comps!$C$2:$C$1000,"Sold",Comps!$H$2:$H$1000,"&lt;&gt;Loose"),"0"))</f>
        <v/>
      </c>
      <c r="M424" s="24">
        <f>IF(OR(F424="",H424=""),"",ROUND((F424+N(I424)+IF(N(I424)&gt;0,Settings!$B$14,0)+IFERROR(VLOOKUP(H424,Settings!$A$2:$C$10,3,FALSE),0)+Settings!$B$13)/(1-IFERROR(VLOOKUP(H424,Settings!$A$2:$C$10,2,FALSE),0)),2))</f>
        <v/>
      </c>
      <c r="N424" s="9" t="n"/>
      <c r="P424" s="22" t="n"/>
      <c r="Q424" s="22" t="n"/>
      <c r="R424" s="9" t="n"/>
      <c r="S424" s="9" t="n"/>
      <c r="T424" s="24">
        <f>IF(R424="","",ROUND(R424*IFERROR(VLOOKUP(H424,Settings!$A$2:$C$10,2,FALSE),0)+IFERROR(VLOOKUP(H424,Settings!$A$2:$C$10,3,FALSE),0),2))</f>
        <v/>
      </c>
      <c r="U424" s="24">
        <f>IF(R424="","",ROUND(R424-F424-N(S424)-IF(N(S424)&gt;0,Settings!$B$14,0)-T424,2))</f>
        <v/>
      </c>
      <c r="V424" s="23">
        <f>IF(OR(P424="",Q424=""),"",Q424-P424)</f>
        <v/>
      </c>
      <c r="W424" s="23">
        <f>IF(OR(P424="",O424&lt;&gt;"Listed"),"",TODAY()-P424)</f>
        <v/>
      </c>
    </row>
    <row r="425">
      <c r="E425" s="22" t="n"/>
      <c r="F425" s="9" t="n"/>
      <c r="I425" s="9" t="n"/>
      <c r="J425" s="23">
        <f>IF(A425="","",COUNTIFS(Comps!$A$2:$A$1000,A425,Comps!$C$2:$C$1000,"Sold",Comps!$H$2:$H$1000,"&lt;&gt;Loose"))</f>
        <v/>
      </c>
      <c r="K425" s="24">
        <f>IF(A425="","",IFERROR(AVERAGEIFS(Comps!$E$2:$E$1000,Comps!$A$2:$A$1000,A425,Comps!$C$2:$C$1000,"Sold",Comps!$H$2:$H$1000,"&lt;&gt;Loose"),""))</f>
        <v/>
      </c>
      <c r="L425" s="23">
        <f>IF(OR(A425="",J425=0),"",TEXT(MINIFS(Comps!$E$2:$E$1000,Comps!$A$2:$A$1000,A425,Comps!$C$2:$C$1000,"Sold",Comps!$H$2:$H$1000,"&lt;&gt;Loose"),"0")&amp;"-"&amp;TEXT(MAXIFS(Comps!$E$2:$E$1000,Comps!$A$2:$A$1000,A425,Comps!$C$2:$C$1000,"Sold",Comps!$H$2:$H$1000,"&lt;&gt;Loose"),"0"))</f>
        <v/>
      </c>
      <c r="M425" s="24">
        <f>IF(OR(F425="",H425=""),"",ROUND((F425+N(I425)+IF(N(I425)&gt;0,Settings!$B$14,0)+IFERROR(VLOOKUP(H425,Settings!$A$2:$C$10,3,FALSE),0)+Settings!$B$13)/(1-IFERROR(VLOOKUP(H425,Settings!$A$2:$C$10,2,FALSE),0)),2))</f>
        <v/>
      </c>
      <c r="N425" s="9" t="n"/>
      <c r="P425" s="22" t="n"/>
      <c r="Q425" s="22" t="n"/>
      <c r="R425" s="9" t="n"/>
      <c r="S425" s="9" t="n"/>
      <c r="T425" s="24">
        <f>IF(R425="","",ROUND(R425*IFERROR(VLOOKUP(H425,Settings!$A$2:$C$10,2,FALSE),0)+IFERROR(VLOOKUP(H425,Settings!$A$2:$C$10,3,FALSE),0),2))</f>
        <v/>
      </c>
      <c r="U425" s="24">
        <f>IF(R425="","",ROUND(R425-F425-N(S425)-IF(N(S425)&gt;0,Settings!$B$14,0)-T425,2))</f>
        <v/>
      </c>
      <c r="V425" s="23">
        <f>IF(OR(P425="",Q425=""),"",Q425-P425)</f>
        <v/>
      </c>
      <c r="W425" s="23">
        <f>IF(OR(P425="",O425&lt;&gt;"Listed"),"",TODAY()-P425)</f>
        <v/>
      </c>
    </row>
    <row r="426">
      <c r="E426" s="22" t="n"/>
      <c r="F426" s="9" t="n"/>
      <c r="I426" s="9" t="n"/>
      <c r="J426" s="23">
        <f>IF(A426="","",COUNTIFS(Comps!$A$2:$A$1000,A426,Comps!$C$2:$C$1000,"Sold",Comps!$H$2:$H$1000,"&lt;&gt;Loose"))</f>
        <v/>
      </c>
      <c r="K426" s="24">
        <f>IF(A426="","",IFERROR(AVERAGEIFS(Comps!$E$2:$E$1000,Comps!$A$2:$A$1000,A426,Comps!$C$2:$C$1000,"Sold",Comps!$H$2:$H$1000,"&lt;&gt;Loose"),""))</f>
        <v/>
      </c>
      <c r="L426" s="23">
        <f>IF(OR(A426="",J426=0),"",TEXT(MINIFS(Comps!$E$2:$E$1000,Comps!$A$2:$A$1000,A426,Comps!$C$2:$C$1000,"Sold",Comps!$H$2:$H$1000,"&lt;&gt;Loose"),"0")&amp;"-"&amp;TEXT(MAXIFS(Comps!$E$2:$E$1000,Comps!$A$2:$A$1000,A426,Comps!$C$2:$C$1000,"Sold",Comps!$H$2:$H$1000,"&lt;&gt;Loose"),"0"))</f>
        <v/>
      </c>
      <c r="M426" s="24">
        <f>IF(OR(F426="",H426=""),"",ROUND((F426+N(I426)+IF(N(I426)&gt;0,Settings!$B$14,0)+IFERROR(VLOOKUP(H426,Settings!$A$2:$C$10,3,FALSE),0)+Settings!$B$13)/(1-IFERROR(VLOOKUP(H426,Settings!$A$2:$C$10,2,FALSE),0)),2))</f>
        <v/>
      </c>
      <c r="N426" s="9" t="n"/>
      <c r="P426" s="22" t="n"/>
      <c r="Q426" s="22" t="n"/>
      <c r="R426" s="9" t="n"/>
      <c r="S426" s="9" t="n"/>
      <c r="T426" s="24">
        <f>IF(R426="","",ROUND(R426*IFERROR(VLOOKUP(H426,Settings!$A$2:$C$10,2,FALSE),0)+IFERROR(VLOOKUP(H426,Settings!$A$2:$C$10,3,FALSE),0),2))</f>
        <v/>
      </c>
      <c r="U426" s="24">
        <f>IF(R426="","",ROUND(R426-F426-N(S426)-IF(N(S426)&gt;0,Settings!$B$14,0)-T426,2))</f>
        <v/>
      </c>
      <c r="V426" s="23">
        <f>IF(OR(P426="",Q426=""),"",Q426-P426)</f>
        <v/>
      </c>
      <c r="W426" s="23">
        <f>IF(OR(P426="",O426&lt;&gt;"Listed"),"",TODAY()-P426)</f>
        <v/>
      </c>
    </row>
    <row r="427">
      <c r="E427" s="22" t="n"/>
      <c r="F427" s="9" t="n"/>
      <c r="I427" s="9" t="n"/>
      <c r="J427" s="23">
        <f>IF(A427="","",COUNTIFS(Comps!$A$2:$A$1000,A427,Comps!$C$2:$C$1000,"Sold",Comps!$H$2:$H$1000,"&lt;&gt;Loose"))</f>
        <v/>
      </c>
      <c r="K427" s="24">
        <f>IF(A427="","",IFERROR(AVERAGEIFS(Comps!$E$2:$E$1000,Comps!$A$2:$A$1000,A427,Comps!$C$2:$C$1000,"Sold",Comps!$H$2:$H$1000,"&lt;&gt;Loose"),""))</f>
        <v/>
      </c>
      <c r="L427" s="23">
        <f>IF(OR(A427="",J427=0),"",TEXT(MINIFS(Comps!$E$2:$E$1000,Comps!$A$2:$A$1000,A427,Comps!$C$2:$C$1000,"Sold",Comps!$H$2:$H$1000,"&lt;&gt;Loose"),"0")&amp;"-"&amp;TEXT(MAXIFS(Comps!$E$2:$E$1000,Comps!$A$2:$A$1000,A427,Comps!$C$2:$C$1000,"Sold",Comps!$H$2:$H$1000,"&lt;&gt;Loose"),"0"))</f>
        <v/>
      </c>
      <c r="M427" s="24">
        <f>IF(OR(F427="",H427=""),"",ROUND((F427+N(I427)+IF(N(I427)&gt;0,Settings!$B$14,0)+IFERROR(VLOOKUP(H427,Settings!$A$2:$C$10,3,FALSE),0)+Settings!$B$13)/(1-IFERROR(VLOOKUP(H427,Settings!$A$2:$C$10,2,FALSE),0)),2))</f>
        <v/>
      </c>
      <c r="N427" s="9" t="n"/>
      <c r="P427" s="22" t="n"/>
      <c r="Q427" s="22" t="n"/>
      <c r="R427" s="9" t="n"/>
      <c r="S427" s="9" t="n"/>
      <c r="T427" s="24">
        <f>IF(R427="","",ROUND(R427*IFERROR(VLOOKUP(H427,Settings!$A$2:$C$10,2,FALSE),0)+IFERROR(VLOOKUP(H427,Settings!$A$2:$C$10,3,FALSE),0),2))</f>
        <v/>
      </c>
      <c r="U427" s="24">
        <f>IF(R427="","",ROUND(R427-F427-N(S427)-IF(N(S427)&gt;0,Settings!$B$14,0)-T427,2))</f>
        <v/>
      </c>
      <c r="V427" s="23">
        <f>IF(OR(P427="",Q427=""),"",Q427-P427)</f>
        <v/>
      </c>
      <c r="W427" s="23">
        <f>IF(OR(P427="",O427&lt;&gt;"Listed"),"",TODAY()-P427)</f>
        <v/>
      </c>
    </row>
    <row r="428">
      <c r="E428" s="22" t="n"/>
      <c r="F428" s="9" t="n"/>
      <c r="I428" s="9" t="n"/>
      <c r="J428" s="23">
        <f>IF(A428="","",COUNTIFS(Comps!$A$2:$A$1000,A428,Comps!$C$2:$C$1000,"Sold",Comps!$H$2:$H$1000,"&lt;&gt;Loose"))</f>
        <v/>
      </c>
      <c r="K428" s="24">
        <f>IF(A428="","",IFERROR(AVERAGEIFS(Comps!$E$2:$E$1000,Comps!$A$2:$A$1000,A428,Comps!$C$2:$C$1000,"Sold",Comps!$H$2:$H$1000,"&lt;&gt;Loose"),""))</f>
        <v/>
      </c>
      <c r="L428" s="23">
        <f>IF(OR(A428="",J428=0),"",TEXT(MINIFS(Comps!$E$2:$E$1000,Comps!$A$2:$A$1000,A428,Comps!$C$2:$C$1000,"Sold",Comps!$H$2:$H$1000,"&lt;&gt;Loose"),"0")&amp;"-"&amp;TEXT(MAXIFS(Comps!$E$2:$E$1000,Comps!$A$2:$A$1000,A428,Comps!$C$2:$C$1000,"Sold",Comps!$H$2:$H$1000,"&lt;&gt;Loose"),"0"))</f>
        <v/>
      </c>
      <c r="M428" s="24">
        <f>IF(OR(F428="",H428=""),"",ROUND((F428+N(I428)+IF(N(I428)&gt;0,Settings!$B$14,0)+IFERROR(VLOOKUP(H428,Settings!$A$2:$C$10,3,FALSE),0)+Settings!$B$13)/(1-IFERROR(VLOOKUP(H428,Settings!$A$2:$C$10,2,FALSE),0)),2))</f>
        <v/>
      </c>
      <c r="N428" s="9" t="n"/>
      <c r="P428" s="22" t="n"/>
      <c r="Q428" s="22" t="n"/>
      <c r="R428" s="9" t="n"/>
      <c r="S428" s="9" t="n"/>
      <c r="T428" s="24">
        <f>IF(R428="","",ROUND(R428*IFERROR(VLOOKUP(H428,Settings!$A$2:$C$10,2,FALSE),0)+IFERROR(VLOOKUP(H428,Settings!$A$2:$C$10,3,FALSE),0),2))</f>
        <v/>
      </c>
      <c r="U428" s="24">
        <f>IF(R428="","",ROUND(R428-F428-N(S428)-IF(N(S428)&gt;0,Settings!$B$14,0)-T428,2))</f>
        <v/>
      </c>
      <c r="V428" s="23">
        <f>IF(OR(P428="",Q428=""),"",Q428-P428)</f>
        <v/>
      </c>
      <c r="W428" s="23">
        <f>IF(OR(P428="",O428&lt;&gt;"Listed"),"",TODAY()-P428)</f>
        <v/>
      </c>
    </row>
    <row r="429">
      <c r="E429" s="22" t="n"/>
      <c r="F429" s="9" t="n"/>
      <c r="I429" s="9" t="n"/>
      <c r="J429" s="23">
        <f>IF(A429="","",COUNTIFS(Comps!$A$2:$A$1000,A429,Comps!$C$2:$C$1000,"Sold",Comps!$H$2:$H$1000,"&lt;&gt;Loose"))</f>
        <v/>
      </c>
      <c r="K429" s="24">
        <f>IF(A429="","",IFERROR(AVERAGEIFS(Comps!$E$2:$E$1000,Comps!$A$2:$A$1000,A429,Comps!$C$2:$C$1000,"Sold",Comps!$H$2:$H$1000,"&lt;&gt;Loose"),""))</f>
        <v/>
      </c>
      <c r="L429" s="23">
        <f>IF(OR(A429="",J429=0),"",TEXT(MINIFS(Comps!$E$2:$E$1000,Comps!$A$2:$A$1000,A429,Comps!$C$2:$C$1000,"Sold",Comps!$H$2:$H$1000,"&lt;&gt;Loose"),"0")&amp;"-"&amp;TEXT(MAXIFS(Comps!$E$2:$E$1000,Comps!$A$2:$A$1000,A429,Comps!$C$2:$C$1000,"Sold",Comps!$H$2:$H$1000,"&lt;&gt;Loose"),"0"))</f>
        <v/>
      </c>
      <c r="M429" s="24">
        <f>IF(OR(F429="",H429=""),"",ROUND((F429+N(I429)+IF(N(I429)&gt;0,Settings!$B$14,0)+IFERROR(VLOOKUP(H429,Settings!$A$2:$C$10,3,FALSE),0)+Settings!$B$13)/(1-IFERROR(VLOOKUP(H429,Settings!$A$2:$C$10,2,FALSE),0)),2))</f>
        <v/>
      </c>
      <c r="N429" s="9" t="n"/>
      <c r="P429" s="22" t="n"/>
      <c r="Q429" s="22" t="n"/>
      <c r="R429" s="9" t="n"/>
      <c r="S429" s="9" t="n"/>
      <c r="T429" s="24">
        <f>IF(R429="","",ROUND(R429*IFERROR(VLOOKUP(H429,Settings!$A$2:$C$10,2,FALSE),0)+IFERROR(VLOOKUP(H429,Settings!$A$2:$C$10,3,FALSE),0),2))</f>
        <v/>
      </c>
      <c r="U429" s="24">
        <f>IF(R429="","",ROUND(R429-F429-N(S429)-IF(N(S429)&gt;0,Settings!$B$14,0)-T429,2))</f>
        <v/>
      </c>
      <c r="V429" s="23">
        <f>IF(OR(P429="",Q429=""),"",Q429-P429)</f>
        <v/>
      </c>
      <c r="W429" s="23">
        <f>IF(OR(P429="",O429&lt;&gt;"Listed"),"",TODAY()-P429)</f>
        <v/>
      </c>
    </row>
    <row r="430">
      <c r="E430" s="22" t="n"/>
      <c r="F430" s="9" t="n"/>
      <c r="I430" s="9" t="n"/>
      <c r="J430" s="23">
        <f>IF(A430="","",COUNTIFS(Comps!$A$2:$A$1000,A430,Comps!$C$2:$C$1000,"Sold",Comps!$H$2:$H$1000,"&lt;&gt;Loose"))</f>
        <v/>
      </c>
      <c r="K430" s="24">
        <f>IF(A430="","",IFERROR(AVERAGEIFS(Comps!$E$2:$E$1000,Comps!$A$2:$A$1000,A430,Comps!$C$2:$C$1000,"Sold",Comps!$H$2:$H$1000,"&lt;&gt;Loose"),""))</f>
        <v/>
      </c>
      <c r="L430" s="23">
        <f>IF(OR(A430="",J430=0),"",TEXT(MINIFS(Comps!$E$2:$E$1000,Comps!$A$2:$A$1000,A430,Comps!$C$2:$C$1000,"Sold",Comps!$H$2:$H$1000,"&lt;&gt;Loose"),"0")&amp;"-"&amp;TEXT(MAXIFS(Comps!$E$2:$E$1000,Comps!$A$2:$A$1000,A430,Comps!$C$2:$C$1000,"Sold",Comps!$H$2:$H$1000,"&lt;&gt;Loose"),"0"))</f>
        <v/>
      </c>
      <c r="M430" s="24">
        <f>IF(OR(F430="",H430=""),"",ROUND((F430+N(I430)+IF(N(I430)&gt;0,Settings!$B$14,0)+IFERROR(VLOOKUP(H430,Settings!$A$2:$C$10,3,FALSE),0)+Settings!$B$13)/(1-IFERROR(VLOOKUP(H430,Settings!$A$2:$C$10,2,FALSE),0)),2))</f>
        <v/>
      </c>
      <c r="N430" s="9" t="n"/>
      <c r="P430" s="22" t="n"/>
      <c r="Q430" s="22" t="n"/>
      <c r="R430" s="9" t="n"/>
      <c r="S430" s="9" t="n"/>
      <c r="T430" s="24">
        <f>IF(R430="","",ROUND(R430*IFERROR(VLOOKUP(H430,Settings!$A$2:$C$10,2,FALSE),0)+IFERROR(VLOOKUP(H430,Settings!$A$2:$C$10,3,FALSE),0),2))</f>
        <v/>
      </c>
      <c r="U430" s="24">
        <f>IF(R430="","",ROUND(R430-F430-N(S430)-IF(N(S430)&gt;0,Settings!$B$14,0)-T430,2))</f>
        <v/>
      </c>
      <c r="V430" s="23">
        <f>IF(OR(P430="",Q430=""),"",Q430-P430)</f>
        <v/>
      </c>
      <c r="W430" s="23">
        <f>IF(OR(P430="",O430&lt;&gt;"Listed"),"",TODAY()-P430)</f>
        <v/>
      </c>
    </row>
    <row r="431">
      <c r="E431" s="22" t="n"/>
      <c r="F431" s="9" t="n"/>
      <c r="I431" s="9" t="n"/>
      <c r="J431" s="23">
        <f>IF(A431="","",COUNTIFS(Comps!$A$2:$A$1000,A431,Comps!$C$2:$C$1000,"Sold",Comps!$H$2:$H$1000,"&lt;&gt;Loose"))</f>
        <v/>
      </c>
      <c r="K431" s="24">
        <f>IF(A431="","",IFERROR(AVERAGEIFS(Comps!$E$2:$E$1000,Comps!$A$2:$A$1000,A431,Comps!$C$2:$C$1000,"Sold",Comps!$H$2:$H$1000,"&lt;&gt;Loose"),""))</f>
        <v/>
      </c>
      <c r="L431" s="23">
        <f>IF(OR(A431="",J431=0),"",TEXT(MINIFS(Comps!$E$2:$E$1000,Comps!$A$2:$A$1000,A431,Comps!$C$2:$C$1000,"Sold",Comps!$H$2:$H$1000,"&lt;&gt;Loose"),"0")&amp;"-"&amp;TEXT(MAXIFS(Comps!$E$2:$E$1000,Comps!$A$2:$A$1000,A431,Comps!$C$2:$C$1000,"Sold",Comps!$H$2:$H$1000,"&lt;&gt;Loose"),"0"))</f>
        <v/>
      </c>
      <c r="M431" s="24">
        <f>IF(OR(F431="",H431=""),"",ROUND((F431+N(I431)+IF(N(I431)&gt;0,Settings!$B$14,0)+IFERROR(VLOOKUP(H431,Settings!$A$2:$C$10,3,FALSE),0)+Settings!$B$13)/(1-IFERROR(VLOOKUP(H431,Settings!$A$2:$C$10,2,FALSE),0)),2))</f>
        <v/>
      </c>
      <c r="N431" s="9" t="n"/>
      <c r="P431" s="22" t="n"/>
      <c r="Q431" s="22" t="n"/>
      <c r="R431" s="9" t="n"/>
      <c r="S431" s="9" t="n"/>
      <c r="T431" s="24">
        <f>IF(R431="","",ROUND(R431*IFERROR(VLOOKUP(H431,Settings!$A$2:$C$10,2,FALSE),0)+IFERROR(VLOOKUP(H431,Settings!$A$2:$C$10,3,FALSE),0),2))</f>
        <v/>
      </c>
      <c r="U431" s="24">
        <f>IF(R431="","",ROUND(R431-F431-N(S431)-IF(N(S431)&gt;0,Settings!$B$14,0)-T431,2))</f>
        <v/>
      </c>
      <c r="V431" s="23">
        <f>IF(OR(P431="",Q431=""),"",Q431-P431)</f>
        <v/>
      </c>
      <c r="W431" s="23">
        <f>IF(OR(P431="",O431&lt;&gt;"Listed"),"",TODAY()-P431)</f>
        <v/>
      </c>
    </row>
    <row r="432">
      <c r="E432" s="22" t="n"/>
      <c r="F432" s="9" t="n"/>
      <c r="I432" s="9" t="n"/>
      <c r="J432" s="23">
        <f>IF(A432="","",COUNTIFS(Comps!$A$2:$A$1000,A432,Comps!$C$2:$C$1000,"Sold",Comps!$H$2:$H$1000,"&lt;&gt;Loose"))</f>
        <v/>
      </c>
      <c r="K432" s="24">
        <f>IF(A432="","",IFERROR(AVERAGEIFS(Comps!$E$2:$E$1000,Comps!$A$2:$A$1000,A432,Comps!$C$2:$C$1000,"Sold",Comps!$H$2:$H$1000,"&lt;&gt;Loose"),""))</f>
        <v/>
      </c>
      <c r="L432" s="23">
        <f>IF(OR(A432="",J432=0),"",TEXT(MINIFS(Comps!$E$2:$E$1000,Comps!$A$2:$A$1000,A432,Comps!$C$2:$C$1000,"Sold",Comps!$H$2:$H$1000,"&lt;&gt;Loose"),"0")&amp;"-"&amp;TEXT(MAXIFS(Comps!$E$2:$E$1000,Comps!$A$2:$A$1000,A432,Comps!$C$2:$C$1000,"Sold",Comps!$H$2:$H$1000,"&lt;&gt;Loose"),"0"))</f>
        <v/>
      </c>
      <c r="M432" s="24">
        <f>IF(OR(F432="",H432=""),"",ROUND((F432+N(I432)+IF(N(I432)&gt;0,Settings!$B$14,0)+IFERROR(VLOOKUP(H432,Settings!$A$2:$C$10,3,FALSE),0)+Settings!$B$13)/(1-IFERROR(VLOOKUP(H432,Settings!$A$2:$C$10,2,FALSE),0)),2))</f>
        <v/>
      </c>
      <c r="N432" s="9" t="n"/>
      <c r="P432" s="22" t="n"/>
      <c r="Q432" s="22" t="n"/>
      <c r="R432" s="9" t="n"/>
      <c r="S432" s="9" t="n"/>
      <c r="T432" s="24">
        <f>IF(R432="","",ROUND(R432*IFERROR(VLOOKUP(H432,Settings!$A$2:$C$10,2,FALSE),0)+IFERROR(VLOOKUP(H432,Settings!$A$2:$C$10,3,FALSE),0),2))</f>
        <v/>
      </c>
      <c r="U432" s="24">
        <f>IF(R432="","",ROUND(R432-F432-N(S432)-IF(N(S432)&gt;0,Settings!$B$14,0)-T432,2))</f>
        <v/>
      </c>
      <c r="V432" s="23">
        <f>IF(OR(P432="",Q432=""),"",Q432-P432)</f>
        <v/>
      </c>
      <c r="W432" s="23">
        <f>IF(OR(P432="",O432&lt;&gt;"Listed"),"",TODAY()-P432)</f>
        <v/>
      </c>
    </row>
    <row r="433">
      <c r="E433" s="22" t="n"/>
      <c r="F433" s="9" t="n"/>
      <c r="I433" s="9" t="n"/>
      <c r="J433" s="23">
        <f>IF(A433="","",COUNTIFS(Comps!$A$2:$A$1000,A433,Comps!$C$2:$C$1000,"Sold",Comps!$H$2:$H$1000,"&lt;&gt;Loose"))</f>
        <v/>
      </c>
      <c r="K433" s="24">
        <f>IF(A433="","",IFERROR(AVERAGEIFS(Comps!$E$2:$E$1000,Comps!$A$2:$A$1000,A433,Comps!$C$2:$C$1000,"Sold",Comps!$H$2:$H$1000,"&lt;&gt;Loose"),""))</f>
        <v/>
      </c>
      <c r="L433" s="23">
        <f>IF(OR(A433="",J433=0),"",TEXT(MINIFS(Comps!$E$2:$E$1000,Comps!$A$2:$A$1000,A433,Comps!$C$2:$C$1000,"Sold",Comps!$H$2:$H$1000,"&lt;&gt;Loose"),"0")&amp;"-"&amp;TEXT(MAXIFS(Comps!$E$2:$E$1000,Comps!$A$2:$A$1000,A433,Comps!$C$2:$C$1000,"Sold",Comps!$H$2:$H$1000,"&lt;&gt;Loose"),"0"))</f>
        <v/>
      </c>
      <c r="M433" s="24">
        <f>IF(OR(F433="",H433=""),"",ROUND((F433+N(I433)+IF(N(I433)&gt;0,Settings!$B$14,0)+IFERROR(VLOOKUP(H433,Settings!$A$2:$C$10,3,FALSE),0)+Settings!$B$13)/(1-IFERROR(VLOOKUP(H433,Settings!$A$2:$C$10,2,FALSE),0)),2))</f>
        <v/>
      </c>
      <c r="N433" s="9" t="n"/>
      <c r="P433" s="22" t="n"/>
      <c r="Q433" s="22" t="n"/>
      <c r="R433" s="9" t="n"/>
      <c r="S433" s="9" t="n"/>
      <c r="T433" s="24">
        <f>IF(R433="","",ROUND(R433*IFERROR(VLOOKUP(H433,Settings!$A$2:$C$10,2,FALSE),0)+IFERROR(VLOOKUP(H433,Settings!$A$2:$C$10,3,FALSE),0),2))</f>
        <v/>
      </c>
      <c r="U433" s="24">
        <f>IF(R433="","",ROUND(R433-F433-N(S433)-IF(N(S433)&gt;0,Settings!$B$14,0)-T433,2))</f>
        <v/>
      </c>
      <c r="V433" s="23">
        <f>IF(OR(P433="",Q433=""),"",Q433-P433)</f>
        <v/>
      </c>
      <c r="W433" s="23">
        <f>IF(OR(P433="",O433&lt;&gt;"Listed"),"",TODAY()-P433)</f>
        <v/>
      </c>
    </row>
    <row r="434">
      <c r="E434" s="22" t="n"/>
      <c r="F434" s="9" t="n"/>
      <c r="I434" s="9" t="n"/>
      <c r="J434" s="23">
        <f>IF(A434="","",COUNTIFS(Comps!$A$2:$A$1000,A434,Comps!$C$2:$C$1000,"Sold",Comps!$H$2:$H$1000,"&lt;&gt;Loose"))</f>
        <v/>
      </c>
      <c r="K434" s="24">
        <f>IF(A434="","",IFERROR(AVERAGEIFS(Comps!$E$2:$E$1000,Comps!$A$2:$A$1000,A434,Comps!$C$2:$C$1000,"Sold",Comps!$H$2:$H$1000,"&lt;&gt;Loose"),""))</f>
        <v/>
      </c>
      <c r="L434" s="23">
        <f>IF(OR(A434="",J434=0),"",TEXT(MINIFS(Comps!$E$2:$E$1000,Comps!$A$2:$A$1000,A434,Comps!$C$2:$C$1000,"Sold",Comps!$H$2:$H$1000,"&lt;&gt;Loose"),"0")&amp;"-"&amp;TEXT(MAXIFS(Comps!$E$2:$E$1000,Comps!$A$2:$A$1000,A434,Comps!$C$2:$C$1000,"Sold",Comps!$H$2:$H$1000,"&lt;&gt;Loose"),"0"))</f>
        <v/>
      </c>
      <c r="M434" s="24">
        <f>IF(OR(F434="",H434=""),"",ROUND((F434+N(I434)+IF(N(I434)&gt;0,Settings!$B$14,0)+IFERROR(VLOOKUP(H434,Settings!$A$2:$C$10,3,FALSE),0)+Settings!$B$13)/(1-IFERROR(VLOOKUP(H434,Settings!$A$2:$C$10,2,FALSE),0)),2))</f>
        <v/>
      </c>
      <c r="N434" s="9" t="n"/>
      <c r="P434" s="22" t="n"/>
      <c r="Q434" s="22" t="n"/>
      <c r="R434" s="9" t="n"/>
      <c r="S434" s="9" t="n"/>
      <c r="T434" s="24">
        <f>IF(R434="","",ROUND(R434*IFERROR(VLOOKUP(H434,Settings!$A$2:$C$10,2,FALSE),0)+IFERROR(VLOOKUP(H434,Settings!$A$2:$C$10,3,FALSE),0),2))</f>
        <v/>
      </c>
      <c r="U434" s="24">
        <f>IF(R434="","",ROUND(R434-F434-N(S434)-IF(N(S434)&gt;0,Settings!$B$14,0)-T434,2))</f>
        <v/>
      </c>
      <c r="V434" s="23">
        <f>IF(OR(P434="",Q434=""),"",Q434-P434)</f>
        <v/>
      </c>
      <c r="W434" s="23">
        <f>IF(OR(P434="",O434&lt;&gt;"Listed"),"",TODAY()-P434)</f>
        <v/>
      </c>
    </row>
    <row r="435">
      <c r="E435" s="22" t="n"/>
      <c r="F435" s="9" t="n"/>
      <c r="I435" s="9" t="n"/>
      <c r="J435" s="23">
        <f>IF(A435="","",COUNTIFS(Comps!$A$2:$A$1000,A435,Comps!$C$2:$C$1000,"Sold",Comps!$H$2:$H$1000,"&lt;&gt;Loose"))</f>
        <v/>
      </c>
      <c r="K435" s="24">
        <f>IF(A435="","",IFERROR(AVERAGEIFS(Comps!$E$2:$E$1000,Comps!$A$2:$A$1000,A435,Comps!$C$2:$C$1000,"Sold",Comps!$H$2:$H$1000,"&lt;&gt;Loose"),""))</f>
        <v/>
      </c>
      <c r="L435" s="23">
        <f>IF(OR(A435="",J435=0),"",TEXT(MINIFS(Comps!$E$2:$E$1000,Comps!$A$2:$A$1000,A435,Comps!$C$2:$C$1000,"Sold",Comps!$H$2:$H$1000,"&lt;&gt;Loose"),"0")&amp;"-"&amp;TEXT(MAXIFS(Comps!$E$2:$E$1000,Comps!$A$2:$A$1000,A435,Comps!$C$2:$C$1000,"Sold",Comps!$H$2:$H$1000,"&lt;&gt;Loose"),"0"))</f>
        <v/>
      </c>
      <c r="M435" s="24">
        <f>IF(OR(F435="",H435=""),"",ROUND((F435+N(I435)+IF(N(I435)&gt;0,Settings!$B$14,0)+IFERROR(VLOOKUP(H435,Settings!$A$2:$C$10,3,FALSE),0)+Settings!$B$13)/(1-IFERROR(VLOOKUP(H435,Settings!$A$2:$C$10,2,FALSE),0)),2))</f>
        <v/>
      </c>
      <c r="N435" s="9" t="n"/>
      <c r="P435" s="22" t="n"/>
      <c r="Q435" s="22" t="n"/>
      <c r="R435" s="9" t="n"/>
      <c r="S435" s="9" t="n"/>
      <c r="T435" s="24">
        <f>IF(R435="","",ROUND(R435*IFERROR(VLOOKUP(H435,Settings!$A$2:$C$10,2,FALSE),0)+IFERROR(VLOOKUP(H435,Settings!$A$2:$C$10,3,FALSE),0),2))</f>
        <v/>
      </c>
      <c r="U435" s="24">
        <f>IF(R435="","",ROUND(R435-F435-N(S435)-IF(N(S435)&gt;0,Settings!$B$14,0)-T435,2))</f>
        <v/>
      </c>
      <c r="V435" s="23">
        <f>IF(OR(P435="",Q435=""),"",Q435-P435)</f>
        <v/>
      </c>
      <c r="W435" s="23">
        <f>IF(OR(P435="",O435&lt;&gt;"Listed"),"",TODAY()-P435)</f>
        <v/>
      </c>
    </row>
    <row r="436">
      <c r="E436" s="22" t="n"/>
      <c r="F436" s="9" t="n"/>
      <c r="I436" s="9" t="n"/>
      <c r="J436" s="23">
        <f>IF(A436="","",COUNTIFS(Comps!$A$2:$A$1000,A436,Comps!$C$2:$C$1000,"Sold",Comps!$H$2:$H$1000,"&lt;&gt;Loose"))</f>
        <v/>
      </c>
      <c r="K436" s="24">
        <f>IF(A436="","",IFERROR(AVERAGEIFS(Comps!$E$2:$E$1000,Comps!$A$2:$A$1000,A436,Comps!$C$2:$C$1000,"Sold",Comps!$H$2:$H$1000,"&lt;&gt;Loose"),""))</f>
        <v/>
      </c>
      <c r="L436" s="23">
        <f>IF(OR(A436="",J436=0),"",TEXT(MINIFS(Comps!$E$2:$E$1000,Comps!$A$2:$A$1000,A436,Comps!$C$2:$C$1000,"Sold",Comps!$H$2:$H$1000,"&lt;&gt;Loose"),"0")&amp;"-"&amp;TEXT(MAXIFS(Comps!$E$2:$E$1000,Comps!$A$2:$A$1000,A436,Comps!$C$2:$C$1000,"Sold",Comps!$H$2:$H$1000,"&lt;&gt;Loose"),"0"))</f>
        <v/>
      </c>
      <c r="M436" s="24">
        <f>IF(OR(F436="",H436=""),"",ROUND((F436+N(I436)+IF(N(I436)&gt;0,Settings!$B$14,0)+IFERROR(VLOOKUP(H436,Settings!$A$2:$C$10,3,FALSE),0)+Settings!$B$13)/(1-IFERROR(VLOOKUP(H436,Settings!$A$2:$C$10,2,FALSE),0)),2))</f>
        <v/>
      </c>
      <c r="N436" s="9" t="n"/>
      <c r="P436" s="22" t="n"/>
      <c r="Q436" s="22" t="n"/>
      <c r="R436" s="9" t="n"/>
      <c r="S436" s="9" t="n"/>
      <c r="T436" s="24">
        <f>IF(R436="","",ROUND(R436*IFERROR(VLOOKUP(H436,Settings!$A$2:$C$10,2,FALSE),0)+IFERROR(VLOOKUP(H436,Settings!$A$2:$C$10,3,FALSE),0),2))</f>
        <v/>
      </c>
      <c r="U436" s="24">
        <f>IF(R436="","",ROUND(R436-F436-N(S436)-IF(N(S436)&gt;0,Settings!$B$14,0)-T436,2))</f>
        <v/>
      </c>
      <c r="V436" s="23">
        <f>IF(OR(P436="",Q436=""),"",Q436-P436)</f>
        <v/>
      </c>
      <c r="W436" s="23">
        <f>IF(OR(P436="",O436&lt;&gt;"Listed"),"",TODAY()-P436)</f>
        <v/>
      </c>
    </row>
    <row r="437">
      <c r="E437" s="22" t="n"/>
      <c r="F437" s="9" t="n"/>
      <c r="I437" s="9" t="n"/>
      <c r="J437" s="23">
        <f>IF(A437="","",COUNTIFS(Comps!$A$2:$A$1000,A437,Comps!$C$2:$C$1000,"Sold",Comps!$H$2:$H$1000,"&lt;&gt;Loose"))</f>
        <v/>
      </c>
      <c r="K437" s="24">
        <f>IF(A437="","",IFERROR(AVERAGEIFS(Comps!$E$2:$E$1000,Comps!$A$2:$A$1000,A437,Comps!$C$2:$C$1000,"Sold",Comps!$H$2:$H$1000,"&lt;&gt;Loose"),""))</f>
        <v/>
      </c>
      <c r="L437" s="23">
        <f>IF(OR(A437="",J437=0),"",TEXT(MINIFS(Comps!$E$2:$E$1000,Comps!$A$2:$A$1000,A437,Comps!$C$2:$C$1000,"Sold",Comps!$H$2:$H$1000,"&lt;&gt;Loose"),"0")&amp;"-"&amp;TEXT(MAXIFS(Comps!$E$2:$E$1000,Comps!$A$2:$A$1000,A437,Comps!$C$2:$C$1000,"Sold",Comps!$H$2:$H$1000,"&lt;&gt;Loose"),"0"))</f>
        <v/>
      </c>
      <c r="M437" s="24">
        <f>IF(OR(F437="",H437=""),"",ROUND((F437+N(I437)+IF(N(I437)&gt;0,Settings!$B$14,0)+IFERROR(VLOOKUP(H437,Settings!$A$2:$C$10,3,FALSE),0)+Settings!$B$13)/(1-IFERROR(VLOOKUP(H437,Settings!$A$2:$C$10,2,FALSE),0)),2))</f>
        <v/>
      </c>
      <c r="N437" s="9" t="n"/>
      <c r="P437" s="22" t="n"/>
      <c r="Q437" s="22" t="n"/>
      <c r="R437" s="9" t="n"/>
      <c r="S437" s="9" t="n"/>
      <c r="T437" s="24">
        <f>IF(R437="","",ROUND(R437*IFERROR(VLOOKUP(H437,Settings!$A$2:$C$10,2,FALSE),0)+IFERROR(VLOOKUP(H437,Settings!$A$2:$C$10,3,FALSE),0),2))</f>
        <v/>
      </c>
      <c r="U437" s="24">
        <f>IF(R437="","",ROUND(R437-F437-N(S437)-IF(N(S437)&gt;0,Settings!$B$14,0)-T437,2))</f>
        <v/>
      </c>
      <c r="V437" s="23">
        <f>IF(OR(P437="",Q437=""),"",Q437-P437)</f>
        <v/>
      </c>
      <c r="W437" s="23">
        <f>IF(OR(P437="",O437&lt;&gt;"Listed"),"",TODAY()-P437)</f>
        <v/>
      </c>
    </row>
    <row r="438">
      <c r="E438" s="22" t="n"/>
      <c r="F438" s="9" t="n"/>
      <c r="I438" s="9" t="n"/>
      <c r="J438" s="23">
        <f>IF(A438="","",COUNTIFS(Comps!$A$2:$A$1000,A438,Comps!$C$2:$C$1000,"Sold",Comps!$H$2:$H$1000,"&lt;&gt;Loose"))</f>
        <v/>
      </c>
      <c r="K438" s="24">
        <f>IF(A438="","",IFERROR(AVERAGEIFS(Comps!$E$2:$E$1000,Comps!$A$2:$A$1000,A438,Comps!$C$2:$C$1000,"Sold",Comps!$H$2:$H$1000,"&lt;&gt;Loose"),""))</f>
        <v/>
      </c>
      <c r="L438" s="23">
        <f>IF(OR(A438="",J438=0),"",TEXT(MINIFS(Comps!$E$2:$E$1000,Comps!$A$2:$A$1000,A438,Comps!$C$2:$C$1000,"Sold",Comps!$H$2:$H$1000,"&lt;&gt;Loose"),"0")&amp;"-"&amp;TEXT(MAXIFS(Comps!$E$2:$E$1000,Comps!$A$2:$A$1000,A438,Comps!$C$2:$C$1000,"Sold",Comps!$H$2:$H$1000,"&lt;&gt;Loose"),"0"))</f>
        <v/>
      </c>
      <c r="M438" s="24">
        <f>IF(OR(F438="",H438=""),"",ROUND((F438+N(I438)+IF(N(I438)&gt;0,Settings!$B$14,0)+IFERROR(VLOOKUP(H438,Settings!$A$2:$C$10,3,FALSE),0)+Settings!$B$13)/(1-IFERROR(VLOOKUP(H438,Settings!$A$2:$C$10,2,FALSE),0)),2))</f>
        <v/>
      </c>
      <c r="N438" s="9" t="n"/>
      <c r="P438" s="22" t="n"/>
      <c r="Q438" s="22" t="n"/>
      <c r="R438" s="9" t="n"/>
      <c r="S438" s="9" t="n"/>
      <c r="T438" s="24">
        <f>IF(R438="","",ROUND(R438*IFERROR(VLOOKUP(H438,Settings!$A$2:$C$10,2,FALSE),0)+IFERROR(VLOOKUP(H438,Settings!$A$2:$C$10,3,FALSE),0),2))</f>
        <v/>
      </c>
      <c r="U438" s="24">
        <f>IF(R438="","",ROUND(R438-F438-N(S438)-IF(N(S438)&gt;0,Settings!$B$14,0)-T438,2))</f>
        <v/>
      </c>
      <c r="V438" s="23">
        <f>IF(OR(P438="",Q438=""),"",Q438-P438)</f>
        <v/>
      </c>
      <c r="W438" s="23">
        <f>IF(OR(P438="",O438&lt;&gt;"Listed"),"",TODAY()-P438)</f>
        <v/>
      </c>
    </row>
    <row r="439">
      <c r="E439" s="22" t="n"/>
      <c r="F439" s="9" t="n"/>
      <c r="I439" s="9" t="n"/>
      <c r="J439" s="23">
        <f>IF(A439="","",COUNTIFS(Comps!$A$2:$A$1000,A439,Comps!$C$2:$C$1000,"Sold",Comps!$H$2:$H$1000,"&lt;&gt;Loose"))</f>
        <v/>
      </c>
      <c r="K439" s="24">
        <f>IF(A439="","",IFERROR(AVERAGEIFS(Comps!$E$2:$E$1000,Comps!$A$2:$A$1000,A439,Comps!$C$2:$C$1000,"Sold",Comps!$H$2:$H$1000,"&lt;&gt;Loose"),""))</f>
        <v/>
      </c>
      <c r="L439" s="23">
        <f>IF(OR(A439="",J439=0),"",TEXT(MINIFS(Comps!$E$2:$E$1000,Comps!$A$2:$A$1000,A439,Comps!$C$2:$C$1000,"Sold",Comps!$H$2:$H$1000,"&lt;&gt;Loose"),"0")&amp;"-"&amp;TEXT(MAXIFS(Comps!$E$2:$E$1000,Comps!$A$2:$A$1000,A439,Comps!$C$2:$C$1000,"Sold",Comps!$H$2:$H$1000,"&lt;&gt;Loose"),"0"))</f>
        <v/>
      </c>
      <c r="M439" s="24">
        <f>IF(OR(F439="",H439=""),"",ROUND((F439+N(I439)+IF(N(I439)&gt;0,Settings!$B$14,0)+IFERROR(VLOOKUP(H439,Settings!$A$2:$C$10,3,FALSE),0)+Settings!$B$13)/(1-IFERROR(VLOOKUP(H439,Settings!$A$2:$C$10,2,FALSE),0)),2))</f>
        <v/>
      </c>
      <c r="N439" s="9" t="n"/>
      <c r="P439" s="22" t="n"/>
      <c r="Q439" s="22" t="n"/>
      <c r="R439" s="9" t="n"/>
      <c r="S439" s="9" t="n"/>
      <c r="T439" s="24">
        <f>IF(R439="","",ROUND(R439*IFERROR(VLOOKUP(H439,Settings!$A$2:$C$10,2,FALSE),0)+IFERROR(VLOOKUP(H439,Settings!$A$2:$C$10,3,FALSE),0),2))</f>
        <v/>
      </c>
      <c r="U439" s="24">
        <f>IF(R439="","",ROUND(R439-F439-N(S439)-IF(N(S439)&gt;0,Settings!$B$14,0)-T439,2))</f>
        <v/>
      </c>
      <c r="V439" s="23">
        <f>IF(OR(P439="",Q439=""),"",Q439-P439)</f>
        <v/>
      </c>
      <c r="W439" s="23">
        <f>IF(OR(P439="",O439&lt;&gt;"Listed"),"",TODAY()-P439)</f>
        <v/>
      </c>
    </row>
    <row r="440">
      <c r="E440" s="22" t="n"/>
      <c r="F440" s="9" t="n"/>
      <c r="I440" s="9" t="n"/>
      <c r="J440" s="23">
        <f>IF(A440="","",COUNTIFS(Comps!$A$2:$A$1000,A440,Comps!$C$2:$C$1000,"Sold",Comps!$H$2:$H$1000,"&lt;&gt;Loose"))</f>
        <v/>
      </c>
      <c r="K440" s="24">
        <f>IF(A440="","",IFERROR(AVERAGEIFS(Comps!$E$2:$E$1000,Comps!$A$2:$A$1000,A440,Comps!$C$2:$C$1000,"Sold",Comps!$H$2:$H$1000,"&lt;&gt;Loose"),""))</f>
        <v/>
      </c>
      <c r="L440" s="23">
        <f>IF(OR(A440="",J440=0),"",TEXT(MINIFS(Comps!$E$2:$E$1000,Comps!$A$2:$A$1000,A440,Comps!$C$2:$C$1000,"Sold",Comps!$H$2:$H$1000,"&lt;&gt;Loose"),"0")&amp;"-"&amp;TEXT(MAXIFS(Comps!$E$2:$E$1000,Comps!$A$2:$A$1000,A440,Comps!$C$2:$C$1000,"Sold",Comps!$H$2:$H$1000,"&lt;&gt;Loose"),"0"))</f>
        <v/>
      </c>
      <c r="M440" s="24">
        <f>IF(OR(F440="",H440=""),"",ROUND((F440+N(I440)+IF(N(I440)&gt;0,Settings!$B$14,0)+IFERROR(VLOOKUP(H440,Settings!$A$2:$C$10,3,FALSE),0)+Settings!$B$13)/(1-IFERROR(VLOOKUP(H440,Settings!$A$2:$C$10,2,FALSE),0)),2))</f>
        <v/>
      </c>
      <c r="N440" s="9" t="n"/>
      <c r="P440" s="22" t="n"/>
      <c r="Q440" s="22" t="n"/>
      <c r="R440" s="9" t="n"/>
      <c r="S440" s="9" t="n"/>
      <c r="T440" s="24">
        <f>IF(R440="","",ROUND(R440*IFERROR(VLOOKUP(H440,Settings!$A$2:$C$10,2,FALSE),0)+IFERROR(VLOOKUP(H440,Settings!$A$2:$C$10,3,FALSE),0),2))</f>
        <v/>
      </c>
      <c r="U440" s="24">
        <f>IF(R440="","",ROUND(R440-F440-N(S440)-IF(N(S440)&gt;0,Settings!$B$14,0)-T440,2))</f>
        <v/>
      </c>
      <c r="V440" s="23">
        <f>IF(OR(P440="",Q440=""),"",Q440-P440)</f>
        <v/>
      </c>
      <c r="W440" s="23">
        <f>IF(OR(P440="",O440&lt;&gt;"Listed"),"",TODAY()-P440)</f>
        <v/>
      </c>
    </row>
    <row r="441">
      <c r="E441" s="22" t="n"/>
      <c r="F441" s="9" t="n"/>
      <c r="I441" s="9" t="n"/>
      <c r="J441" s="23">
        <f>IF(A441="","",COUNTIFS(Comps!$A$2:$A$1000,A441,Comps!$C$2:$C$1000,"Sold",Comps!$H$2:$H$1000,"&lt;&gt;Loose"))</f>
        <v/>
      </c>
      <c r="K441" s="24">
        <f>IF(A441="","",IFERROR(AVERAGEIFS(Comps!$E$2:$E$1000,Comps!$A$2:$A$1000,A441,Comps!$C$2:$C$1000,"Sold",Comps!$H$2:$H$1000,"&lt;&gt;Loose"),""))</f>
        <v/>
      </c>
      <c r="L441" s="23">
        <f>IF(OR(A441="",J441=0),"",TEXT(MINIFS(Comps!$E$2:$E$1000,Comps!$A$2:$A$1000,A441,Comps!$C$2:$C$1000,"Sold",Comps!$H$2:$H$1000,"&lt;&gt;Loose"),"0")&amp;"-"&amp;TEXT(MAXIFS(Comps!$E$2:$E$1000,Comps!$A$2:$A$1000,A441,Comps!$C$2:$C$1000,"Sold",Comps!$H$2:$H$1000,"&lt;&gt;Loose"),"0"))</f>
        <v/>
      </c>
      <c r="M441" s="24">
        <f>IF(OR(F441="",H441=""),"",ROUND((F441+N(I441)+IF(N(I441)&gt;0,Settings!$B$14,0)+IFERROR(VLOOKUP(H441,Settings!$A$2:$C$10,3,FALSE),0)+Settings!$B$13)/(1-IFERROR(VLOOKUP(H441,Settings!$A$2:$C$10,2,FALSE),0)),2))</f>
        <v/>
      </c>
      <c r="N441" s="9" t="n"/>
      <c r="P441" s="22" t="n"/>
      <c r="Q441" s="22" t="n"/>
      <c r="R441" s="9" t="n"/>
      <c r="S441" s="9" t="n"/>
      <c r="T441" s="24">
        <f>IF(R441="","",ROUND(R441*IFERROR(VLOOKUP(H441,Settings!$A$2:$C$10,2,FALSE),0)+IFERROR(VLOOKUP(H441,Settings!$A$2:$C$10,3,FALSE),0),2))</f>
        <v/>
      </c>
      <c r="U441" s="24">
        <f>IF(R441="","",ROUND(R441-F441-N(S441)-IF(N(S441)&gt;0,Settings!$B$14,0)-T441,2))</f>
        <v/>
      </c>
      <c r="V441" s="23">
        <f>IF(OR(P441="",Q441=""),"",Q441-P441)</f>
        <v/>
      </c>
      <c r="W441" s="23">
        <f>IF(OR(P441="",O441&lt;&gt;"Listed"),"",TODAY()-P441)</f>
        <v/>
      </c>
    </row>
    <row r="442">
      <c r="E442" s="22" t="n"/>
      <c r="F442" s="9" t="n"/>
      <c r="I442" s="9" t="n"/>
      <c r="J442" s="23">
        <f>IF(A442="","",COUNTIFS(Comps!$A$2:$A$1000,A442,Comps!$C$2:$C$1000,"Sold",Comps!$H$2:$H$1000,"&lt;&gt;Loose"))</f>
        <v/>
      </c>
      <c r="K442" s="24">
        <f>IF(A442="","",IFERROR(AVERAGEIFS(Comps!$E$2:$E$1000,Comps!$A$2:$A$1000,A442,Comps!$C$2:$C$1000,"Sold",Comps!$H$2:$H$1000,"&lt;&gt;Loose"),""))</f>
        <v/>
      </c>
      <c r="L442" s="23">
        <f>IF(OR(A442="",J442=0),"",TEXT(MINIFS(Comps!$E$2:$E$1000,Comps!$A$2:$A$1000,A442,Comps!$C$2:$C$1000,"Sold",Comps!$H$2:$H$1000,"&lt;&gt;Loose"),"0")&amp;"-"&amp;TEXT(MAXIFS(Comps!$E$2:$E$1000,Comps!$A$2:$A$1000,A442,Comps!$C$2:$C$1000,"Sold",Comps!$H$2:$H$1000,"&lt;&gt;Loose"),"0"))</f>
        <v/>
      </c>
      <c r="M442" s="24">
        <f>IF(OR(F442="",H442=""),"",ROUND((F442+N(I442)+IF(N(I442)&gt;0,Settings!$B$14,0)+IFERROR(VLOOKUP(H442,Settings!$A$2:$C$10,3,FALSE),0)+Settings!$B$13)/(1-IFERROR(VLOOKUP(H442,Settings!$A$2:$C$10,2,FALSE),0)),2))</f>
        <v/>
      </c>
      <c r="N442" s="9" t="n"/>
      <c r="P442" s="22" t="n"/>
      <c r="Q442" s="22" t="n"/>
      <c r="R442" s="9" t="n"/>
      <c r="S442" s="9" t="n"/>
      <c r="T442" s="24">
        <f>IF(R442="","",ROUND(R442*IFERROR(VLOOKUP(H442,Settings!$A$2:$C$10,2,FALSE),0)+IFERROR(VLOOKUP(H442,Settings!$A$2:$C$10,3,FALSE),0),2))</f>
        <v/>
      </c>
      <c r="U442" s="24">
        <f>IF(R442="","",ROUND(R442-F442-N(S442)-IF(N(S442)&gt;0,Settings!$B$14,0)-T442,2))</f>
        <v/>
      </c>
      <c r="V442" s="23">
        <f>IF(OR(P442="",Q442=""),"",Q442-P442)</f>
        <v/>
      </c>
      <c r="W442" s="23">
        <f>IF(OR(P442="",O442&lt;&gt;"Listed"),"",TODAY()-P442)</f>
        <v/>
      </c>
    </row>
    <row r="443">
      <c r="E443" s="22" t="n"/>
      <c r="F443" s="9" t="n"/>
      <c r="I443" s="9" t="n"/>
      <c r="J443" s="23">
        <f>IF(A443="","",COUNTIFS(Comps!$A$2:$A$1000,A443,Comps!$C$2:$C$1000,"Sold",Comps!$H$2:$H$1000,"&lt;&gt;Loose"))</f>
        <v/>
      </c>
      <c r="K443" s="24">
        <f>IF(A443="","",IFERROR(AVERAGEIFS(Comps!$E$2:$E$1000,Comps!$A$2:$A$1000,A443,Comps!$C$2:$C$1000,"Sold",Comps!$H$2:$H$1000,"&lt;&gt;Loose"),""))</f>
        <v/>
      </c>
      <c r="L443" s="23">
        <f>IF(OR(A443="",J443=0),"",TEXT(MINIFS(Comps!$E$2:$E$1000,Comps!$A$2:$A$1000,A443,Comps!$C$2:$C$1000,"Sold",Comps!$H$2:$H$1000,"&lt;&gt;Loose"),"0")&amp;"-"&amp;TEXT(MAXIFS(Comps!$E$2:$E$1000,Comps!$A$2:$A$1000,A443,Comps!$C$2:$C$1000,"Sold",Comps!$H$2:$H$1000,"&lt;&gt;Loose"),"0"))</f>
        <v/>
      </c>
      <c r="M443" s="24">
        <f>IF(OR(F443="",H443=""),"",ROUND((F443+N(I443)+IF(N(I443)&gt;0,Settings!$B$14,0)+IFERROR(VLOOKUP(H443,Settings!$A$2:$C$10,3,FALSE),0)+Settings!$B$13)/(1-IFERROR(VLOOKUP(H443,Settings!$A$2:$C$10,2,FALSE),0)),2))</f>
        <v/>
      </c>
      <c r="N443" s="9" t="n"/>
      <c r="P443" s="22" t="n"/>
      <c r="Q443" s="22" t="n"/>
      <c r="R443" s="9" t="n"/>
      <c r="S443" s="9" t="n"/>
      <c r="T443" s="24">
        <f>IF(R443="","",ROUND(R443*IFERROR(VLOOKUP(H443,Settings!$A$2:$C$10,2,FALSE),0)+IFERROR(VLOOKUP(H443,Settings!$A$2:$C$10,3,FALSE),0),2))</f>
        <v/>
      </c>
      <c r="U443" s="24">
        <f>IF(R443="","",ROUND(R443-F443-N(S443)-IF(N(S443)&gt;0,Settings!$B$14,0)-T443,2))</f>
        <v/>
      </c>
      <c r="V443" s="23">
        <f>IF(OR(P443="",Q443=""),"",Q443-P443)</f>
        <v/>
      </c>
      <c r="W443" s="23">
        <f>IF(OR(P443="",O443&lt;&gt;"Listed"),"",TODAY()-P443)</f>
        <v/>
      </c>
    </row>
    <row r="444">
      <c r="E444" s="22" t="n"/>
      <c r="F444" s="9" t="n"/>
      <c r="I444" s="9" t="n"/>
      <c r="J444" s="23">
        <f>IF(A444="","",COUNTIFS(Comps!$A$2:$A$1000,A444,Comps!$C$2:$C$1000,"Sold",Comps!$H$2:$H$1000,"&lt;&gt;Loose"))</f>
        <v/>
      </c>
      <c r="K444" s="24">
        <f>IF(A444="","",IFERROR(AVERAGEIFS(Comps!$E$2:$E$1000,Comps!$A$2:$A$1000,A444,Comps!$C$2:$C$1000,"Sold",Comps!$H$2:$H$1000,"&lt;&gt;Loose"),""))</f>
        <v/>
      </c>
      <c r="L444" s="23">
        <f>IF(OR(A444="",J444=0),"",TEXT(MINIFS(Comps!$E$2:$E$1000,Comps!$A$2:$A$1000,A444,Comps!$C$2:$C$1000,"Sold",Comps!$H$2:$H$1000,"&lt;&gt;Loose"),"0")&amp;"-"&amp;TEXT(MAXIFS(Comps!$E$2:$E$1000,Comps!$A$2:$A$1000,A444,Comps!$C$2:$C$1000,"Sold",Comps!$H$2:$H$1000,"&lt;&gt;Loose"),"0"))</f>
        <v/>
      </c>
      <c r="M444" s="24">
        <f>IF(OR(F444="",H444=""),"",ROUND((F444+N(I444)+IF(N(I444)&gt;0,Settings!$B$14,0)+IFERROR(VLOOKUP(H444,Settings!$A$2:$C$10,3,FALSE),0)+Settings!$B$13)/(1-IFERROR(VLOOKUP(H444,Settings!$A$2:$C$10,2,FALSE),0)),2))</f>
        <v/>
      </c>
      <c r="N444" s="9" t="n"/>
      <c r="P444" s="22" t="n"/>
      <c r="Q444" s="22" t="n"/>
      <c r="R444" s="9" t="n"/>
      <c r="S444" s="9" t="n"/>
      <c r="T444" s="24">
        <f>IF(R444="","",ROUND(R444*IFERROR(VLOOKUP(H444,Settings!$A$2:$C$10,2,FALSE),0)+IFERROR(VLOOKUP(H444,Settings!$A$2:$C$10,3,FALSE),0),2))</f>
        <v/>
      </c>
      <c r="U444" s="24">
        <f>IF(R444="","",ROUND(R444-F444-N(S444)-IF(N(S444)&gt;0,Settings!$B$14,0)-T444,2))</f>
        <v/>
      </c>
      <c r="V444" s="23">
        <f>IF(OR(P444="",Q444=""),"",Q444-P444)</f>
        <v/>
      </c>
      <c r="W444" s="23">
        <f>IF(OR(P444="",O444&lt;&gt;"Listed"),"",TODAY()-P444)</f>
        <v/>
      </c>
    </row>
    <row r="445">
      <c r="E445" s="22" t="n"/>
      <c r="F445" s="9" t="n"/>
      <c r="I445" s="9" t="n"/>
      <c r="J445" s="23">
        <f>IF(A445="","",COUNTIFS(Comps!$A$2:$A$1000,A445,Comps!$C$2:$C$1000,"Sold",Comps!$H$2:$H$1000,"&lt;&gt;Loose"))</f>
        <v/>
      </c>
      <c r="K445" s="24">
        <f>IF(A445="","",IFERROR(AVERAGEIFS(Comps!$E$2:$E$1000,Comps!$A$2:$A$1000,A445,Comps!$C$2:$C$1000,"Sold",Comps!$H$2:$H$1000,"&lt;&gt;Loose"),""))</f>
        <v/>
      </c>
      <c r="L445" s="23">
        <f>IF(OR(A445="",J445=0),"",TEXT(MINIFS(Comps!$E$2:$E$1000,Comps!$A$2:$A$1000,A445,Comps!$C$2:$C$1000,"Sold",Comps!$H$2:$H$1000,"&lt;&gt;Loose"),"0")&amp;"-"&amp;TEXT(MAXIFS(Comps!$E$2:$E$1000,Comps!$A$2:$A$1000,A445,Comps!$C$2:$C$1000,"Sold",Comps!$H$2:$H$1000,"&lt;&gt;Loose"),"0"))</f>
        <v/>
      </c>
      <c r="M445" s="24">
        <f>IF(OR(F445="",H445=""),"",ROUND((F445+N(I445)+IF(N(I445)&gt;0,Settings!$B$14,0)+IFERROR(VLOOKUP(H445,Settings!$A$2:$C$10,3,FALSE),0)+Settings!$B$13)/(1-IFERROR(VLOOKUP(H445,Settings!$A$2:$C$10,2,FALSE),0)),2))</f>
        <v/>
      </c>
      <c r="N445" s="9" t="n"/>
      <c r="P445" s="22" t="n"/>
      <c r="Q445" s="22" t="n"/>
      <c r="R445" s="9" t="n"/>
      <c r="S445" s="9" t="n"/>
      <c r="T445" s="24">
        <f>IF(R445="","",ROUND(R445*IFERROR(VLOOKUP(H445,Settings!$A$2:$C$10,2,FALSE),0)+IFERROR(VLOOKUP(H445,Settings!$A$2:$C$10,3,FALSE),0),2))</f>
        <v/>
      </c>
      <c r="U445" s="24">
        <f>IF(R445="","",ROUND(R445-F445-N(S445)-IF(N(S445)&gt;0,Settings!$B$14,0)-T445,2))</f>
        <v/>
      </c>
      <c r="V445" s="23">
        <f>IF(OR(P445="",Q445=""),"",Q445-P445)</f>
        <v/>
      </c>
      <c r="W445" s="23">
        <f>IF(OR(P445="",O445&lt;&gt;"Listed"),"",TODAY()-P445)</f>
        <v/>
      </c>
    </row>
    <row r="446">
      <c r="E446" s="22" t="n"/>
      <c r="F446" s="9" t="n"/>
      <c r="I446" s="9" t="n"/>
      <c r="J446" s="23">
        <f>IF(A446="","",COUNTIFS(Comps!$A$2:$A$1000,A446,Comps!$C$2:$C$1000,"Sold",Comps!$H$2:$H$1000,"&lt;&gt;Loose"))</f>
        <v/>
      </c>
      <c r="K446" s="24">
        <f>IF(A446="","",IFERROR(AVERAGEIFS(Comps!$E$2:$E$1000,Comps!$A$2:$A$1000,A446,Comps!$C$2:$C$1000,"Sold",Comps!$H$2:$H$1000,"&lt;&gt;Loose"),""))</f>
        <v/>
      </c>
      <c r="L446" s="23">
        <f>IF(OR(A446="",J446=0),"",TEXT(MINIFS(Comps!$E$2:$E$1000,Comps!$A$2:$A$1000,A446,Comps!$C$2:$C$1000,"Sold",Comps!$H$2:$H$1000,"&lt;&gt;Loose"),"0")&amp;"-"&amp;TEXT(MAXIFS(Comps!$E$2:$E$1000,Comps!$A$2:$A$1000,A446,Comps!$C$2:$C$1000,"Sold",Comps!$H$2:$H$1000,"&lt;&gt;Loose"),"0"))</f>
        <v/>
      </c>
      <c r="M446" s="24">
        <f>IF(OR(F446="",H446=""),"",ROUND((F446+N(I446)+IF(N(I446)&gt;0,Settings!$B$14,0)+IFERROR(VLOOKUP(H446,Settings!$A$2:$C$10,3,FALSE),0)+Settings!$B$13)/(1-IFERROR(VLOOKUP(H446,Settings!$A$2:$C$10,2,FALSE),0)),2))</f>
        <v/>
      </c>
      <c r="N446" s="9" t="n"/>
      <c r="P446" s="22" t="n"/>
      <c r="Q446" s="22" t="n"/>
      <c r="R446" s="9" t="n"/>
      <c r="S446" s="9" t="n"/>
      <c r="T446" s="24">
        <f>IF(R446="","",ROUND(R446*IFERROR(VLOOKUP(H446,Settings!$A$2:$C$10,2,FALSE),0)+IFERROR(VLOOKUP(H446,Settings!$A$2:$C$10,3,FALSE),0),2))</f>
        <v/>
      </c>
      <c r="U446" s="24">
        <f>IF(R446="","",ROUND(R446-F446-N(S446)-IF(N(S446)&gt;0,Settings!$B$14,0)-T446,2))</f>
        <v/>
      </c>
      <c r="V446" s="23">
        <f>IF(OR(P446="",Q446=""),"",Q446-P446)</f>
        <v/>
      </c>
      <c r="W446" s="23">
        <f>IF(OR(P446="",O446&lt;&gt;"Listed"),"",TODAY()-P446)</f>
        <v/>
      </c>
    </row>
    <row r="447">
      <c r="E447" s="22" t="n"/>
      <c r="F447" s="9" t="n"/>
      <c r="I447" s="9" t="n"/>
      <c r="J447" s="23">
        <f>IF(A447="","",COUNTIFS(Comps!$A$2:$A$1000,A447,Comps!$C$2:$C$1000,"Sold",Comps!$H$2:$H$1000,"&lt;&gt;Loose"))</f>
        <v/>
      </c>
      <c r="K447" s="24">
        <f>IF(A447="","",IFERROR(AVERAGEIFS(Comps!$E$2:$E$1000,Comps!$A$2:$A$1000,A447,Comps!$C$2:$C$1000,"Sold",Comps!$H$2:$H$1000,"&lt;&gt;Loose"),""))</f>
        <v/>
      </c>
      <c r="L447" s="23">
        <f>IF(OR(A447="",J447=0),"",TEXT(MINIFS(Comps!$E$2:$E$1000,Comps!$A$2:$A$1000,A447,Comps!$C$2:$C$1000,"Sold",Comps!$H$2:$H$1000,"&lt;&gt;Loose"),"0")&amp;"-"&amp;TEXT(MAXIFS(Comps!$E$2:$E$1000,Comps!$A$2:$A$1000,A447,Comps!$C$2:$C$1000,"Sold",Comps!$H$2:$H$1000,"&lt;&gt;Loose"),"0"))</f>
        <v/>
      </c>
      <c r="M447" s="24">
        <f>IF(OR(F447="",H447=""),"",ROUND((F447+N(I447)+IF(N(I447)&gt;0,Settings!$B$14,0)+IFERROR(VLOOKUP(H447,Settings!$A$2:$C$10,3,FALSE),0)+Settings!$B$13)/(1-IFERROR(VLOOKUP(H447,Settings!$A$2:$C$10,2,FALSE),0)),2))</f>
        <v/>
      </c>
      <c r="N447" s="9" t="n"/>
      <c r="P447" s="22" t="n"/>
      <c r="Q447" s="22" t="n"/>
      <c r="R447" s="9" t="n"/>
      <c r="S447" s="9" t="n"/>
      <c r="T447" s="24">
        <f>IF(R447="","",ROUND(R447*IFERROR(VLOOKUP(H447,Settings!$A$2:$C$10,2,FALSE),0)+IFERROR(VLOOKUP(H447,Settings!$A$2:$C$10,3,FALSE),0),2))</f>
        <v/>
      </c>
      <c r="U447" s="24">
        <f>IF(R447="","",ROUND(R447-F447-N(S447)-IF(N(S447)&gt;0,Settings!$B$14,0)-T447,2))</f>
        <v/>
      </c>
      <c r="V447" s="23">
        <f>IF(OR(P447="",Q447=""),"",Q447-P447)</f>
        <v/>
      </c>
      <c r="W447" s="23">
        <f>IF(OR(P447="",O447&lt;&gt;"Listed"),"",TODAY()-P447)</f>
        <v/>
      </c>
    </row>
    <row r="448">
      <c r="E448" s="22" t="n"/>
      <c r="F448" s="9" t="n"/>
      <c r="I448" s="9" t="n"/>
      <c r="J448" s="23">
        <f>IF(A448="","",COUNTIFS(Comps!$A$2:$A$1000,A448,Comps!$C$2:$C$1000,"Sold",Comps!$H$2:$H$1000,"&lt;&gt;Loose"))</f>
        <v/>
      </c>
      <c r="K448" s="24">
        <f>IF(A448="","",IFERROR(AVERAGEIFS(Comps!$E$2:$E$1000,Comps!$A$2:$A$1000,A448,Comps!$C$2:$C$1000,"Sold",Comps!$H$2:$H$1000,"&lt;&gt;Loose"),""))</f>
        <v/>
      </c>
      <c r="L448" s="23">
        <f>IF(OR(A448="",J448=0),"",TEXT(MINIFS(Comps!$E$2:$E$1000,Comps!$A$2:$A$1000,A448,Comps!$C$2:$C$1000,"Sold",Comps!$H$2:$H$1000,"&lt;&gt;Loose"),"0")&amp;"-"&amp;TEXT(MAXIFS(Comps!$E$2:$E$1000,Comps!$A$2:$A$1000,A448,Comps!$C$2:$C$1000,"Sold",Comps!$H$2:$H$1000,"&lt;&gt;Loose"),"0"))</f>
        <v/>
      </c>
      <c r="M448" s="24">
        <f>IF(OR(F448="",H448=""),"",ROUND((F448+N(I448)+IF(N(I448)&gt;0,Settings!$B$14,0)+IFERROR(VLOOKUP(H448,Settings!$A$2:$C$10,3,FALSE),0)+Settings!$B$13)/(1-IFERROR(VLOOKUP(H448,Settings!$A$2:$C$10,2,FALSE),0)),2))</f>
        <v/>
      </c>
      <c r="N448" s="9" t="n"/>
      <c r="P448" s="22" t="n"/>
      <c r="Q448" s="22" t="n"/>
      <c r="R448" s="9" t="n"/>
      <c r="S448" s="9" t="n"/>
      <c r="T448" s="24">
        <f>IF(R448="","",ROUND(R448*IFERROR(VLOOKUP(H448,Settings!$A$2:$C$10,2,FALSE),0)+IFERROR(VLOOKUP(H448,Settings!$A$2:$C$10,3,FALSE),0),2))</f>
        <v/>
      </c>
      <c r="U448" s="24">
        <f>IF(R448="","",ROUND(R448-F448-N(S448)-IF(N(S448)&gt;0,Settings!$B$14,0)-T448,2))</f>
        <v/>
      </c>
      <c r="V448" s="23">
        <f>IF(OR(P448="",Q448=""),"",Q448-P448)</f>
        <v/>
      </c>
      <c r="W448" s="23">
        <f>IF(OR(P448="",O448&lt;&gt;"Listed"),"",TODAY()-P448)</f>
        <v/>
      </c>
    </row>
    <row r="449">
      <c r="E449" s="22" t="n"/>
      <c r="F449" s="9" t="n"/>
      <c r="I449" s="9" t="n"/>
      <c r="J449" s="23">
        <f>IF(A449="","",COUNTIFS(Comps!$A$2:$A$1000,A449,Comps!$C$2:$C$1000,"Sold",Comps!$H$2:$H$1000,"&lt;&gt;Loose"))</f>
        <v/>
      </c>
      <c r="K449" s="24">
        <f>IF(A449="","",IFERROR(AVERAGEIFS(Comps!$E$2:$E$1000,Comps!$A$2:$A$1000,A449,Comps!$C$2:$C$1000,"Sold",Comps!$H$2:$H$1000,"&lt;&gt;Loose"),""))</f>
        <v/>
      </c>
      <c r="L449" s="23">
        <f>IF(OR(A449="",J449=0),"",TEXT(MINIFS(Comps!$E$2:$E$1000,Comps!$A$2:$A$1000,A449,Comps!$C$2:$C$1000,"Sold",Comps!$H$2:$H$1000,"&lt;&gt;Loose"),"0")&amp;"-"&amp;TEXT(MAXIFS(Comps!$E$2:$E$1000,Comps!$A$2:$A$1000,A449,Comps!$C$2:$C$1000,"Sold",Comps!$H$2:$H$1000,"&lt;&gt;Loose"),"0"))</f>
        <v/>
      </c>
      <c r="M449" s="24">
        <f>IF(OR(F449="",H449=""),"",ROUND((F449+N(I449)+IF(N(I449)&gt;0,Settings!$B$14,0)+IFERROR(VLOOKUP(H449,Settings!$A$2:$C$10,3,FALSE),0)+Settings!$B$13)/(1-IFERROR(VLOOKUP(H449,Settings!$A$2:$C$10,2,FALSE),0)),2))</f>
        <v/>
      </c>
      <c r="N449" s="9" t="n"/>
      <c r="P449" s="22" t="n"/>
      <c r="Q449" s="22" t="n"/>
      <c r="R449" s="9" t="n"/>
      <c r="S449" s="9" t="n"/>
      <c r="T449" s="24">
        <f>IF(R449="","",ROUND(R449*IFERROR(VLOOKUP(H449,Settings!$A$2:$C$10,2,FALSE),0)+IFERROR(VLOOKUP(H449,Settings!$A$2:$C$10,3,FALSE),0),2))</f>
        <v/>
      </c>
      <c r="U449" s="24">
        <f>IF(R449="","",ROUND(R449-F449-N(S449)-IF(N(S449)&gt;0,Settings!$B$14,0)-T449,2))</f>
        <v/>
      </c>
      <c r="V449" s="23">
        <f>IF(OR(P449="",Q449=""),"",Q449-P449)</f>
        <v/>
      </c>
      <c r="W449" s="23">
        <f>IF(OR(P449="",O449&lt;&gt;"Listed"),"",TODAY()-P449)</f>
        <v/>
      </c>
    </row>
    <row r="450">
      <c r="E450" s="22" t="n"/>
      <c r="F450" s="9" t="n"/>
      <c r="I450" s="9" t="n"/>
      <c r="J450" s="23">
        <f>IF(A450="","",COUNTIFS(Comps!$A$2:$A$1000,A450,Comps!$C$2:$C$1000,"Sold",Comps!$H$2:$H$1000,"&lt;&gt;Loose"))</f>
        <v/>
      </c>
      <c r="K450" s="24">
        <f>IF(A450="","",IFERROR(AVERAGEIFS(Comps!$E$2:$E$1000,Comps!$A$2:$A$1000,A450,Comps!$C$2:$C$1000,"Sold",Comps!$H$2:$H$1000,"&lt;&gt;Loose"),""))</f>
        <v/>
      </c>
      <c r="L450" s="23">
        <f>IF(OR(A450="",J450=0),"",TEXT(MINIFS(Comps!$E$2:$E$1000,Comps!$A$2:$A$1000,A450,Comps!$C$2:$C$1000,"Sold",Comps!$H$2:$H$1000,"&lt;&gt;Loose"),"0")&amp;"-"&amp;TEXT(MAXIFS(Comps!$E$2:$E$1000,Comps!$A$2:$A$1000,A450,Comps!$C$2:$C$1000,"Sold",Comps!$H$2:$H$1000,"&lt;&gt;Loose"),"0"))</f>
        <v/>
      </c>
      <c r="M450" s="24">
        <f>IF(OR(F450="",H450=""),"",ROUND((F450+N(I450)+IF(N(I450)&gt;0,Settings!$B$14,0)+IFERROR(VLOOKUP(H450,Settings!$A$2:$C$10,3,FALSE),0)+Settings!$B$13)/(1-IFERROR(VLOOKUP(H450,Settings!$A$2:$C$10,2,FALSE),0)),2))</f>
        <v/>
      </c>
      <c r="N450" s="9" t="n"/>
      <c r="P450" s="22" t="n"/>
      <c r="Q450" s="22" t="n"/>
      <c r="R450" s="9" t="n"/>
      <c r="S450" s="9" t="n"/>
      <c r="T450" s="24">
        <f>IF(R450="","",ROUND(R450*IFERROR(VLOOKUP(H450,Settings!$A$2:$C$10,2,FALSE),0)+IFERROR(VLOOKUP(H450,Settings!$A$2:$C$10,3,FALSE),0),2))</f>
        <v/>
      </c>
      <c r="U450" s="24">
        <f>IF(R450="","",ROUND(R450-F450-N(S450)-IF(N(S450)&gt;0,Settings!$B$14,0)-T450,2))</f>
        <v/>
      </c>
      <c r="V450" s="23">
        <f>IF(OR(P450="",Q450=""),"",Q450-P450)</f>
        <v/>
      </c>
      <c r="W450" s="23">
        <f>IF(OR(P450="",O450&lt;&gt;"Listed"),"",TODAY()-P450)</f>
        <v/>
      </c>
    </row>
    <row r="451">
      <c r="E451" s="22" t="n"/>
      <c r="F451" s="9" t="n"/>
      <c r="I451" s="9" t="n"/>
      <c r="J451" s="23">
        <f>IF(A451="","",COUNTIFS(Comps!$A$2:$A$1000,A451,Comps!$C$2:$C$1000,"Sold",Comps!$H$2:$H$1000,"&lt;&gt;Loose"))</f>
        <v/>
      </c>
      <c r="K451" s="24">
        <f>IF(A451="","",IFERROR(AVERAGEIFS(Comps!$E$2:$E$1000,Comps!$A$2:$A$1000,A451,Comps!$C$2:$C$1000,"Sold",Comps!$H$2:$H$1000,"&lt;&gt;Loose"),""))</f>
        <v/>
      </c>
      <c r="L451" s="23">
        <f>IF(OR(A451="",J451=0),"",TEXT(MINIFS(Comps!$E$2:$E$1000,Comps!$A$2:$A$1000,A451,Comps!$C$2:$C$1000,"Sold",Comps!$H$2:$H$1000,"&lt;&gt;Loose"),"0")&amp;"-"&amp;TEXT(MAXIFS(Comps!$E$2:$E$1000,Comps!$A$2:$A$1000,A451,Comps!$C$2:$C$1000,"Sold",Comps!$H$2:$H$1000,"&lt;&gt;Loose"),"0"))</f>
        <v/>
      </c>
      <c r="M451" s="24">
        <f>IF(OR(F451="",H451=""),"",ROUND((F451+N(I451)+IF(N(I451)&gt;0,Settings!$B$14,0)+IFERROR(VLOOKUP(H451,Settings!$A$2:$C$10,3,FALSE),0)+Settings!$B$13)/(1-IFERROR(VLOOKUP(H451,Settings!$A$2:$C$10,2,FALSE),0)),2))</f>
        <v/>
      </c>
      <c r="N451" s="9" t="n"/>
      <c r="P451" s="22" t="n"/>
      <c r="Q451" s="22" t="n"/>
      <c r="R451" s="9" t="n"/>
      <c r="S451" s="9" t="n"/>
      <c r="T451" s="24">
        <f>IF(R451="","",ROUND(R451*IFERROR(VLOOKUP(H451,Settings!$A$2:$C$10,2,FALSE),0)+IFERROR(VLOOKUP(H451,Settings!$A$2:$C$10,3,FALSE),0),2))</f>
        <v/>
      </c>
      <c r="U451" s="24">
        <f>IF(R451="","",ROUND(R451-F451-N(S451)-IF(N(S451)&gt;0,Settings!$B$14,0)-T451,2))</f>
        <v/>
      </c>
      <c r="V451" s="23">
        <f>IF(OR(P451="",Q451=""),"",Q451-P451)</f>
        <v/>
      </c>
      <c r="W451" s="23">
        <f>IF(OR(P451="",O451&lt;&gt;"Listed"),"",TODAY()-P451)</f>
        <v/>
      </c>
    </row>
    <row r="452">
      <c r="E452" s="22" t="n"/>
      <c r="F452" s="9" t="n"/>
      <c r="I452" s="9" t="n"/>
      <c r="J452" s="23">
        <f>IF(A452="","",COUNTIFS(Comps!$A$2:$A$1000,A452,Comps!$C$2:$C$1000,"Sold",Comps!$H$2:$H$1000,"&lt;&gt;Loose"))</f>
        <v/>
      </c>
      <c r="K452" s="24">
        <f>IF(A452="","",IFERROR(AVERAGEIFS(Comps!$E$2:$E$1000,Comps!$A$2:$A$1000,A452,Comps!$C$2:$C$1000,"Sold",Comps!$H$2:$H$1000,"&lt;&gt;Loose"),""))</f>
        <v/>
      </c>
      <c r="L452" s="23">
        <f>IF(OR(A452="",J452=0),"",TEXT(MINIFS(Comps!$E$2:$E$1000,Comps!$A$2:$A$1000,A452,Comps!$C$2:$C$1000,"Sold",Comps!$H$2:$H$1000,"&lt;&gt;Loose"),"0")&amp;"-"&amp;TEXT(MAXIFS(Comps!$E$2:$E$1000,Comps!$A$2:$A$1000,A452,Comps!$C$2:$C$1000,"Sold",Comps!$H$2:$H$1000,"&lt;&gt;Loose"),"0"))</f>
        <v/>
      </c>
      <c r="M452" s="24">
        <f>IF(OR(F452="",H452=""),"",ROUND((F452+N(I452)+IF(N(I452)&gt;0,Settings!$B$14,0)+IFERROR(VLOOKUP(H452,Settings!$A$2:$C$10,3,FALSE),0)+Settings!$B$13)/(1-IFERROR(VLOOKUP(H452,Settings!$A$2:$C$10,2,FALSE),0)),2))</f>
        <v/>
      </c>
      <c r="N452" s="9" t="n"/>
      <c r="P452" s="22" t="n"/>
      <c r="Q452" s="22" t="n"/>
      <c r="R452" s="9" t="n"/>
      <c r="S452" s="9" t="n"/>
      <c r="T452" s="24">
        <f>IF(R452="","",ROUND(R452*IFERROR(VLOOKUP(H452,Settings!$A$2:$C$10,2,FALSE),0)+IFERROR(VLOOKUP(H452,Settings!$A$2:$C$10,3,FALSE),0),2))</f>
        <v/>
      </c>
      <c r="U452" s="24">
        <f>IF(R452="","",ROUND(R452-F452-N(S452)-IF(N(S452)&gt;0,Settings!$B$14,0)-T452,2))</f>
        <v/>
      </c>
      <c r="V452" s="23">
        <f>IF(OR(P452="",Q452=""),"",Q452-P452)</f>
        <v/>
      </c>
      <c r="W452" s="23">
        <f>IF(OR(P452="",O452&lt;&gt;"Listed"),"",TODAY()-P452)</f>
        <v/>
      </c>
    </row>
    <row r="453">
      <c r="E453" s="22" t="n"/>
      <c r="F453" s="9" t="n"/>
      <c r="I453" s="9" t="n"/>
      <c r="J453" s="23">
        <f>IF(A453="","",COUNTIFS(Comps!$A$2:$A$1000,A453,Comps!$C$2:$C$1000,"Sold",Comps!$H$2:$H$1000,"&lt;&gt;Loose"))</f>
        <v/>
      </c>
      <c r="K453" s="24">
        <f>IF(A453="","",IFERROR(AVERAGEIFS(Comps!$E$2:$E$1000,Comps!$A$2:$A$1000,A453,Comps!$C$2:$C$1000,"Sold",Comps!$H$2:$H$1000,"&lt;&gt;Loose"),""))</f>
        <v/>
      </c>
      <c r="L453" s="23">
        <f>IF(OR(A453="",J453=0),"",TEXT(MINIFS(Comps!$E$2:$E$1000,Comps!$A$2:$A$1000,A453,Comps!$C$2:$C$1000,"Sold",Comps!$H$2:$H$1000,"&lt;&gt;Loose"),"0")&amp;"-"&amp;TEXT(MAXIFS(Comps!$E$2:$E$1000,Comps!$A$2:$A$1000,A453,Comps!$C$2:$C$1000,"Sold",Comps!$H$2:$H$1000,"&lt;&gt;Loose"),"0"))</f>
        <v/>
      </c>
      <c r="M453" s="24">
        <f>IF(OR(F453="",H453=""),"",ROUND((F453+N(I453)+IF(N(I453)&gt;0,Settings!$B$14,0)+IFERROR(VLOOKUP(H453,Settings!$A$2:$C$10,3,FALSE),0)+Settings!$B$13)/(1-IFERROR(VLOOKUP(H453,Settings!$A$2:$C$10,2,FALSE),0)),2))</f>
        <v/>
      </c>
      <c r="N453" s="9" t="n"/>
      <c r="P453" s="22" t="n"/>
      <c r="Q453" s="22" t="n"/>
      <c r="R453" s="9" t="n"/>
      <c r="S453" s="9" t="n"/>
      <c r="T453" s="24">
        <f>IF(R453="","",ROUND(R453*IFERROR(VLOOKUP(H453,Settings!$A$2:$C$10,2,FALSE),0)+IFERROR(VLOOKUP(H453,Settings!$A$2:$C$10,3,FALSE),0),2))</f>
        <v/>
      </c>
      <c r="U453" s="24">
        <f>IF(R453="","",ROUND(R453-F453-N(S453)-IF(N(S453)&gt;0,Settings!$B$14,0)-T453,2))</f>
        <v/>
      </c>
      <c r="V453" s="23">
        <f>IF(OR(P453="",Q453=""),"",Q453-P453)</f>
        <v/>
      </c>
      <c r="W453" s="23">
        <f>IF(OR(P453="",O453&lt;&gt;"Listed"),"",TODAY()-P453)</f>
        <v/>
      </c>
    </row>
    <row r="454">
      <c r="E454" s="22" t="n"/>
      <c r="F454" s="9" t="n"/>
      <c r="I454" s="9" t="n"/>
      <c r="J454" s="23">
        <f>IF(A454="","",COUNTIFS(Comps!$A$2:$A$1000,A454,Comps!$C$2:$C$1000,"Sold",Comps!$H$2:$H$1000,"&lt;&gt;Loose"))</f>
        <v/>
      </c>
      <c r="K454" s="24">
        <f>IF(A454="","",IFERROR(AVERAGEIFS(Comps!$E$2:$E$1000,Comps!$A$2:$A$1000,A454,Comps!$C$2:$C$1000,"Sold",Comps!$H$2:$H$1000,"&lt;&gt;Loose"),""))</f>
        <v/>
      </c>
      <c r="L454" s="23">
        <f>IF(OR(A454="",J454=0),"",TEXT(MINIFS(Comps!$E$2:$E$1000,Comps!$A$2:$A$1000,A454,Comps!$C$2:$C$1000,"Sold",Comps!$H$2:$H$1000,"&lt;&gt;Loose"),"0")&amp;"-"&amp;TEXT(MAXIFS(Comps!$E$2:$E$1000,Comps!$A$2:$A$1000,A454,Comps!$C$2:$C$1000,"Sold",Comps!$H$2:$H$1000,"&lt;&gt;Loose"),"0"))</f>
        <v/>
      </c>
      <c r="M454" s="24">
        <f>IF(OR(F454="",H454=""),"",ROUND((F454+N(I454)+IF(N(I454)&gt;0,Settings!$B$14,0)+IFERROR(VLOOKUP(H454,Settings!$A$2:$C$10,3,FALSE),0)+Settings!$B$13)/(1-IFERROR(VLOOKUP(H454,Settings!$A$2:$C$10,2,FALSE),0)),2))</f>
        <v/>
      </c>
      <c r="N454" s="9" t="n"/>
      <c r="P454" s="22" t="n"/>
      <c r="Q454" s="22" t="n"/>
      <c r="R454" s="9" t="n"/>
      <c r="S454" s="9" t="n"/>
      <c r="T454" s="24">
        <f>IF(R454="","",ROUND(R454*IFERROR(VLOOKUP(H454,Settings!$A$2:$C$10,2,FALSE),0)+IFERROR(VLOOKUP(H454,Settings!$A$2:$C$10,3,FALSE),0),2))</f>
        <v/>
      </c>
      <c r="U454" s="24">
        <f>IF(R454="","",ROUND(R454-F454-N(S454)-IF(N(S454)&gt;0,Settings!$B$14,0)-T454,2))</f>
        <v/>
      </c>
      <c r="V454" s="23">
        <f>IF(OR(P454="",Q454=""),"",Q454-P454)</f>
        <v/>
      </c>
      <c r="W454" s="23">
        <f>IF(OR(P454="",O454&lt;&gt;"Listed"),"",TODAY()-P454)</f>
        <v/>
      </c>
    </row>
    <row r="455">
      <c r="E455" s="22" t="n"/>
      <c r="F455" s="9" t="n"/>
      <c r="I455" s="9" t="n"/>
      <c r="J455" s="23">
        <f>IF(A455="","",COUNTIFS(Comps!$A$2:$A$1000,A455,Comps!$C$2:$C$1000,"Sold",Comps!$H$2:$H$1000,"&lt;&gt;Loose"))</f>
        <v/>
      </c>
      <c r="K455" s="24">
        <f>IF(A455="","",IFERROR(AVERAGEIFS(Comps!$E$2:$E$1000,Comps!$A$2:$A$1000,A455,Comps!$C$2:$C$1000,"Sold",Comps!$H$2:$H$1000,"&lt;&gt;Loose"),""))</f>
        <v/>
      </c>
      <c r="L455" s="23">
        <f>IF(OR(A455="",J455=0),"",TEXT(MINIFS(Comps!$E$2:$E$1000,Comps!$A$2:$A$1000,A455,Comps!$C$2:$C$1000,"Sold",Comps!$H$2:$H$1000,"&lt;&gt;Loose"),"0")&amp;"-"&amp;TEXT(MAXIFS(Comps!$E$2:$E$1000,Comps!$A$2:$A$1000,A455,Comps!$C$2:$C$1000,"Sold",Comps!$H$2:$H$1000,"&lt;&gt;Loose"),"0"))</f>
        <v/>
      </c>
      <c r="M455" s="24">
        <f>IF(OR(F455="",H455=""),"",ROUND((F455+N(I455)+IF(N(I455)&gt;0,Settings!$B$14,0)+IFERROR(VLOOKUP(H455,Settings!$A$2:$C$10,3,FALSE),0)+Settings!$B$13)/(1-IFERROR(VLOOKUP(H455,Settings!$A$2:$C$10,2,FALSE),0)),2))</f>
        <v/>
      </c>
      <c r="N455" s="9" t="n"/>
      <c r="P455" s="22" t="n"/>
      <c r="Q455" s="22" t="n"/>
      <c r="R455" s="9" t="n"/>
      <c r="S455" s="9" t="n"/>
      <c r="T455" s="24">
        <f>IF(R455="","",ROUND(R455*IFERROR(VLOOKUP(H455,Settings!$A$2:$C$10,2,FALSE),0)+IFERROR(VLOOKUP(H455,Settings!$A$2:$C$10,3,FALSE),0),2))</f>
        <v/>
      </c>
      <c r="U455" s="24">
        <f>IF(R455="","",ROUND(R455-F455-N(S455)-IF(N(S455)&gt;0,Settings!$B$14,0)-T455,2))</f>
        <v/>
      </c>
      <c r="V455" s="23">
        <f>IF(OR(P455="",Q455=""),"",Q455-P455)</f>
        <v/>
      </c>
      <c r="W455" s="23">
        <f>IF(OR(P455="",O455&lt;&gt;"Listed"),"",TODAY()-P455)</f>
        <v/>
      </c>
    </row>
    <row r="456">
      <c r="E456" s="22" t="n"/>
      <c r="F456" s="9" t="n"/>
      <c r="I456" s="9" t="n"/>
      <c r="J456" s="23">
        <f>IF(A456="","",COUNTIFS(Comps!$A$2:$A$1000,A456,Comps!$C$2:$C$1000,"Sold",Comps!$H$2:$H$1000,"&lt;&gt;Loose"))</f>
        <v/>
      </c>
      <c r="K456" s="24">
        <f>IF(A456="","",IFERROR(AVERAGEIFS(Comps!$E$2:$E$1000,Comps!$A$2:$A$1000,A456,Comps!$C$2:$C$1000,"Sold",Comps!$H$2:$H$1000,"&lt;&gt;Loose"),""))</f>
        <v/>
      </c>
      <c r="L456" s="23">
        <f>IF(OR(A456="",J456=0),"",TEXT(MINIFS(Comps!$E$2:$E$1000,Comps!$A$2:$A$1000,A456,Comps!$C$2:$C$1000,"Sold",Comps!$H$2:$H$1000,"&lt;&gt;Loose"),"0")&amp;"-"&amp;TEXT(MAXIFS(Comps!$E$2:$E$1000,Comps!$A$2:$A$1000,A456,Comps!$C$2:$C$1000,"Sold",Comps!$H$2:$H$1000,"&lt;&gt;Loose"),"0"))</f>
        <v/>
      </c>
      <c r="M456" s="24">
        <f>IF(OR(F456="",H456=""),"",ROUND((F456+N(I456)+IF(N(I456)&gt;0,Settings!$B$14,0)+IFERROR(VLOOKUP(H456,Settings!$A$2:$C$10,3,FALSE),0)+Settings!$B$13)/(1-IFERROR(VLOOKUP(H456,Settings!$A$2:$C$10,2,FALSE),0)),2))</f>
        <v/>
      </c>
      <c r="N456" s="9" t="n"/>
      <c r="P456" s="22" t="n"/>
      <c r="Q456" s="22" t="n"/>
      <c r="R456" s="9" t="n"/>
      <c r="S456" s="9" t="n"/>
      <c r="T456" s="24">
        <f>IF(R456="","",ROUND(R456*IFERROR(VLOOKUP(H456,Settings!$A$2:$C$10,2,FALSE),0)+IFERROR(VLOOKUP(H456,Settings!$A$2:$C$10,3,FALSE),0),2))</f>
        <v/>
      </c>
      <c r="U456" s="24">
        <f>IF(R456="","",ROUND(R456-F456-N(S456)-IF(N(S456)&gt;0,Settings!$B$14,0)-T456,2))</f>
        <v/>
      </c>
      <c r="V456" s="23">
        <f>IF(OR(P456="",Q456=""),"",Q456-P456)</f>
        <v/>
      </c>
      <c r="W456" s="23">
        <f>IF(OR(P456="",O456&lt;&gt;"Listed"),"",TODAY()-P456)</f>
        <v/>
      </c>
    </row>
    <row r="457">
      <c r="E457" s="22" t="n"/>
      <c r="F457" s="9" t="n"/>
      <c r="I457" s="9" t="n"/>
      <c r="J457" s="23">
        <f>IF(A457="","",COUNTIFS(Comps!$A$2:$A$1000,A457,Comps!$C$2:$C$1000,"Sold",Comps!$H$2:$H$1000,"&lt;&gt;Loose"))</f>
        <v/>
      </c>
      <c r="K457" s="24">
        <f>IF(A457="","",IFERROR(AVERAGEIFS(Comps!$E$2:$E$1000,Comps!$A$2:$A$1000,A457,Comps!$C$2:$C$1000,"Sold",Comps!$H$2:$H$1000,"&lt;&gt;Loose"),""))</f>
        <v/>
      </c>
      <c r="L457" s="23">
        <f>IF(OR(A457="",J457=0),"",TEXT(MINIFS(Comps!$E$2:$E$1000,Comps!$A$2:$A$1000,A457,Comps!$C$2:$C$1000,"Sold",Comps!$H$2:$H$1000,"&lt;&gt;Loose"),"0")&amp;"-"&amp;TEXT(MAXIFS(Comps!$E$2:$E$1000,Comps!$A$2:$A$1000,A457,Comps!$C$2:$C$1000,"Sold",Comps!$H$2:$H$1000,"&lt;&gt;Loose"),"0"))</f>
        <v/>
      </c>
      <c r="M457" s="24">
        <f>IF(OR(F457="",H457=""),"",ROUND((F457+N(I457)+IF(N(I457)&gt;0,Settings!$B$14,0)+IFERROR(VLOOKUP(H457,Settings!$A$2:$C$10,3,FALSE),0)+Settings!$B$13)/(1-IFERROR(VLOOKUP(H457,Settings!$A$2:$C$10,2,FALSE),0)),2))</f>
        <v/>
      </c>
      <c r="N457" s="9" t="n"/>
      <c r="P457" s="22" t="n"/>
      <c r="Q457" s="22" t="n"/>
      <c r="R457" s="9" t="n"/>
      <c r="S457" s="9" t="n"/>
      <c r="T457" s="24">
        <f>IF(R457="","",ROUND(R457*IFERROR(VLOOKUP(H457,Settings!$A$2:$C$10,2,FALSE),0)+IFERROR(VLOOKUP(H457,Settings!$A$2:$C$10,3,FALSE),0),2))</f>
        <v/>
      </c>
      <c r="U457" s="24">
        <f>IF(R457="","",ROUND(R457-F457-N(S457)-IF(N(S457)&gt;0,Settings!$B$14,0)-T457,2))</f>
        <v/>
      </c>
      <c r="V457" s="23">
        <f>IF(OR(P457="",Q457=""),"",Q457-P457)</f>
        <v/>
      </c>
      <c r="W457" s="23">
        <f>IF(OR(P457="",O457&lt;&gt;"Listed"),"",TODAY()-P457)</f>
        <v/>
      </c>
    </row>
    <row r="458">
      <c r="E458" s="22" t="n"/>
      <c r="F458" s="9" t="n"/>
      <c r="I458" s="9" t="n"/>
      <c r="J458" s="23">
        <f>IF(A458="","",COUNTIFS(Comps!$A$2:$A$1000,A458,Comps!$C$2:$C$1000,"Sold",Comps!$H$2:$H$1000,"&lt;&gt;Loose"))</f>
        <v/>
      </c>
      <c r="K458" s="24">
        <f>IF(A458="","",IFERROR(AVERAGEIFS(Comps!$E$2:$E$1000,Comps!$A$2:$A$1000,A458,Comps!$C$2:$C$1000,"Sold",Comps!$H$2:$H$1000,"&lt;&gt;Loose"),""))</f>
        <v/>
      </c>
      <c r="L458" s="23">
        <f>IF(OR(A458="",J458=0),"",TEXT(MINIFS(Comps!$E$2:$E$1000,Comps!$A$2:$A$1000,A458,Comps!$C$2:$C$1000,"Sold",Comps!$H$2:$H$1000,"&lt;&gt;Loose"),"0")&amp;"-"&amp;TEXT(MAXIFS(Comps!$E$2:$E$1000,Comps!$A$2:$A$1000,A458,Comps!$C$2:$C$1000,"Sold",Comps!$H$2:$H$1000,"&lt;&gt;Loose"),"0"))</f>
        <v/>
      </c>
      <c r="M458" s="24">
        <f>IF(OR(F458="",H458=""),"",ROUND((F458+N(I458)+IF(N(I458)&gt;0,Settings!$B$14,0)+IFERROR(VLOOKUP(H458,Settings!$A$2:$C$10,3,FALSE),0)+Settings!$B$13)/(1-IFERROR(VLOOKUP(H458,Settings!$A$2:$C$10,2,FALSE),0)),2))</f>
        <v/>
      </c>
      <c r="N458" s="9" t="n"/>
      <c r="P458" s="22" t="n"/>
      <c r="Q458" s="22" t="n"/>
      <c r="R458" s="9" t="n"/>
      <c r="S458" s="9" t="n"/>
      <c r="T458" s="24">
        <f>IF(R458="","",ROUND(R458*IFERROR(VLOOKUP(H458,Settings!$A$2:$C$10,2,FALSE),0)+IFERROR(VLOOKUP(H458,Settings!$A$2:$C$10,3,FALSE),0),2))</f>
        <v/>
      </c>
      <c r="U458" s="24">
        <f>IF(R458="","",ROUND(R458-F458-N(S458)-IF(N(S458)&gt;0,Settings!$B$14,0)-T458,2))</f>
        <v/>
      </c>
      <c r="V458" s="23">
        <f>IF(OR(P458="",Q458=""),"",Q458-P458)</f>
        <v/>
      </c>
      <c r="W458" s="23">
        <f>IF(OR(P458="",O458&lt;&gt;"Listed"),"",TODAY()-P458)</f>
        <v/>
      </c>
    </row>
    <row r="459">
      <c r="E459" s="22" t="n"/>
      <c r="F459" s="9" t="n"/>
      <c r="I459" s="9" t="n"/>
      <c r="J459" s="23">
        <f>IF(A459="","",COUNTIFS(Comps!$A$2:$A$1000,A459,Comps!$C$2:$C$1000,"Sold",Comps!$H$2:$H$1000,"&lt;&gt;Loose"))</f>
        <v/>
      </c>
      <c r="K459" s="24">
        <f>IF(A459="","",IFERROR(AVERAGEIFS(Comps!$E$2:$E$1000,Comps!$A$2:$A$1000,A459,Comps!$C$2:$C$1000,"Sold",Comps!$H$2:$H$1000,"&lt;&gt;Loose"),""))</f>
        <v/>
      </c>
      <c r="L459" s="23">
        <f>IF(OR(A459="",J459=0),"",TEXT(MINIFS(Comps!$E$2:$E$1000,Comps!$A$2:$A$1000,A459,Comps!$C$2:$C$1000,"Sold",Comps!$H$2:$H$1000,"&lt;&gt;Loose"),"0")&amp;"-"&amp;TEXT(MAXIFS(Comps!$E$2:$E$1000,Comps!$A$2:$A$1000,A459,Comps!$C$2:$C$1000,"Sold",Comps!$H$2:$H$1000,"&lt;&gt;Loose"),"0"))</f>
        <v/>
      </c>
      <c r="M459" s="24">
        <f>IF(OR(F459="",H459=""),"",ROUND((F459+N(I459)+IF(N(I459)&gt;0,Settings!$B$14,0)+IFERROR(VLOOKUP(H459,Settings!$A$2:$C$10,3,FALSE),0)+Settings!$B$13)/(1-IFERROR(VLOOKUP(H459,Settings!$A$2:$C$10,2,FALSE),0)),2))</f>
        <v/>
      </c>
      <c r="N459" s="9" t="n"/>
      <c r="P459" s="22" t="n"/>
      <c r="Q459" s="22" t="n"/>
      <c r="R459" s="9" t="n"/>
      <c r="S459" s="9" t="n"/>
      <c r="T459" s="24">
        <f>IF(R459="","",ROUND(R459*IFERROR(VLOOKUP(H459,Settings!$A$2:$C$10,2,FALSE),0)+IFERROR(VLOOKUP(H459,Settings!$A$2:$C$10,3,FALSE),0),2))</f>
        <v/>
      </c>
      <c r="U459" s="24">
        <f>IF(R459="","",ROUND(R459-F459-N(S459)-IF(N(S459)&gt;0,Settings!$B$14,0)-T459,2))</f>
        <v/>
      </c>
      <c r="V459" s="23">
        <f>IF(OR(P459="",Q459=""),"",Q459-P459)</f>
        <v/>
      </c>
      <c r="W459" s="23">
        <f>IF(OR(P459="",O459&lt;&gt;"Listed"),"",TODAY()-P459)</f>
        <v/>
      </c>
    </row>
    <row r="460">
      <c r="E460" s="22" t="n"/>
      <c r="F460" s="9" t="n"/>
      <c r="I460" s="9" t="n"/>
      <c r="J460" s="23">
        <f>IF(A460="","",COUNTIFS(Comps!$A$2:$A$1000,A460,Comps!$C$2:$C$1000,"Sold",Comps!$H$2:$H$1000,"&lt;&gt;Loose"))</f>
        <v/>
      </c>
      <c r="K460" s="24">
        <f>IF(A460="","",IFERROR(AVERAGEIFS(Comps!$E$2:$E$1000,Comps!$A$2:$A$1000,A460,Comps!$C$2:$C$1000,"Sold",Comps!$H$2:$H$1000,"&lt;&gt;Loose"),""))</f>
        <v/>
      </c>
      <c r="L460" s="23">
        <f>IF(OR(A460="",J460=0),"",TEXT(MINIFS(Comps!$E$2:$E$1000,Comps!$A$2:$A$1000,A460,Comps!$C$2:$C$1000,"Sold",Comps!$H$2:$H$1000,"&lt;&gt;Loose"),"0")&amp;"-"&amp;TEXT(MAXIFS(Comps!$E$2:$E$1000,Comps!$A$2:$A$1000,A460,Comps!$C$2:$C$1000,"Sold",Comps!$H$2:$H$1000,"&lt;&gt;Loose"),"0"))</f>
        <v/>
      </c>
      <c r="M460" s="24">
        <f>IF(OR(F460="",H460=""),"",ROUND((F460+N(I460)+IF(N(I460)&gt;0,Settings!$B$14,0)+IFERROR(VLOOKUP(H460,Settings!$A$2:$C$10,3,FALSE),0)+Settings!$B$13)/(1-IFERROR(VLOOKUP(H460,Settings!$A$2:$C$10,2,FALSE),0)),2))</f>
        <v/>
      </c>
      <c r="N460" s="9" t="n"/>
      <c r="P460" s="22" t="n"/>
      <c r="Q460" s="22" t="n"/>
      <c r="R460" s="9" t="n"/>
      <c r="S460" s="9" t="n"/>
      <c r="T460" s="24">
        <f>IF(R460="","",ROUND(R460*IFERROR(VLOOKUP(H460,Settings!$A$2:$C$10,2,FALSE),0)+IFERROR(VLOOKUP(H460,Settings!$A$2:$C$10,3,FALSE),0),2))</f>
        <v/>
      </c>
      <c r="U460" s="24">
        <f>IF(R460="","",ROUND(R460-F460-N(S460)-IF(N(S460)&gt;0,Settings!$B$14,0)-T460,2))</f>
        <v/>
      </c>
      <c r="V460" s="23">
        <f>IF(OR(P460="",Q460=""),"",Q460-P460)</f>
        <v/>
      </c>
      <c r="W460" s="23">
        <f>IF(OR(P460="",O460&lt;&gt;"Listed"),"",TODAY()-P460)</f>
        <v/>
      </c>
    </row>
    <row r="461">
      <c r="E461" s="22" t="n"/>
      <c r="F461" s="9" t="n"/>
      <c r="I461" s="9" t="n"/>
      <c r="J461" s="23">
        <f>IF(A461="","",COUNTIFS(Comps!$A$2:$A$1000,A461,Comps!$C$2:$C$1000,"Sold",Comps!$H$2:$H$1000,"&lt;&gt;Loose"))</f>
        <v/>
      </c>
      <c r="K461" s="24">
        <f>IF(A461="","",IFERROR(AVERAGEIFS(Comps!$E$2:$E$1000,Comps!$A$2:$A$1000,A461,Comps!$C$2:$C$1000,"Sold",Comps!$H$2:$H$1000,"&lt;&gt;Loose"),""))</f>
        <v/>
      </c>
      <c r="L461" s="23">
        <f>IF(OR(A461="",J461=0),"",TEXT(MINIFS(Comps!$E$2:$E$1000,Comps!$A$2:$A$1000,A461,Comps!$C$2:$C$1000,"Sold",Comps!$H$2:$H$1000,"&lt;&gt;Loose"),"0")&amp;"-"&amp;TEXT(MAXIFS(Comps!$E$2:$E$1000,Comps!$A$2:$A$1000,A461,Comps!$C$2:$C$1000,"Sold",Comps!$H$2:$H$1000,"&lt;&gt;Loose"),"0"))</f>
        <v/>
      </c>
      <c r="M461" s="24">
        <f>IF(OR(F461="",H461=""),"",ROUND((F461+N(I461)+IF(N(I461)&gt;0,Settings!$B$14,0)+IFERROR(VLOOKUP(H461,Settings!$A$2:$C$10,3,FALSE),0)+Settings!$B$13)/(1-IFERROR(VLOOKUP(H461,Settings!$A$2:$C$10,2,FALSE),0)),2))</f>
        <v/>
      </c>
      <c r="N461" s="9" t="n"/>
      <c r="P461" s="22" t="n"/>
      <c r="Q461" s="22" t="n"/>
      <c r="R461" s="9" t="n"/>
      <c r="S461" s="9" t="n"/>
      <c r="T461" s="24">
        <f>IF(R461="","",ROUND(R461*IFERROR(VLOOKUP(H461,Settings!$A$2:$C$10,2,FALSE),0)+IFERROR(VLOOKUP(H461,Settings!$A$2:$C$10,3,FALSE),0),2))</f>
        <v/>
      </c>
      <c r="U461" s="24">
        <f>IF(R461="","",ROUND(R461-F461-N(S461)-IF(N(S461)&gt;0,Settings!$B$14,0)-T461,2))</f>
        <v/>
      </c>
      <c r="V461" s="23">
        <f>IF(OR(P461="",Q461=""),"",Q461-P461)</f>
        <v/>
      </c>
      <c r="W461" s="23">
        <f>IF(OR(P461="",O461&lt;&gt;"Listed"),"",TODAY()-P461)</f>
        <v/>
      </c>
    </row>
    <row r="462">
      <c r="E462" s="22" t="n"/>
      <c r="F462" s="9" t="n"/>
      <c r="I462" s="9" t="n"/>
      <c r="J462" s="23">
        <f>IF(A462="","",COUNTIFS(Comps!$A$2:$A$1000,A462,Comps!$C$2:$C$1000,"Sold",Comps!$H$2:$H$1000,"&lt;&gt;Loose"))</f>
        <v/>
      </c>
      <c r="K462" s="24">
        <f>IF(A462="","",IFERROR(AVERAGEIFS(Comps!$E$2:$E$1000,Comps!$A$2:$A$1000,A462,Comps!$C$2:$C$1000,"Sold",Comps!$H$2:$H$1000,"&lt;&gt;Loose"),""))</f>
        <v/>
      </c>
      <c r="L462" s="23">
        <f>IF(OR(A462="",J462=0),"",TEXT(MINIFS(Comps!$E$2:$E$1000,Comps!$A$2:$A$1000,A462,Comps!$C$2:$C$1000,"Sold",Comps!$H$2:$H$1000,"&lt;&gt;Loose"),"0")&amp;"-"&amp;TEXT(MAXIFS(Comps!$E$2:$E$1000,Comps!$A$2:$A$1000,A462,Comps!$C$2:$C$1000,"Sold",Comps!$H$2:$H$1000,"&lt;&gt;Loose"),"0"))</f>
        <v/>
      </c>
      <c r="M462" s="24">
        <f>IF(OR(F462="",H462=""),"",ROUND((F462+N(I462)+IF(N(I462)&gt;0,Settings!$B$14,0)+IFERROR(VLOOKUP(H462,Settings!$A$2:$C$10,3,FALSE),0)+Settings!$B$13)/(1-IFERROR(VLOOKUP(H462,Settings!$A$2:$C$10,2,FALSE),0)),2))</f>
        <v/>
      </c>
      <c r="N462" s="9" t="n"/>
      <c r="P462" s="22" t="n"/>
      <c r="Q462" s="22" t="n"/>
      <c r="R462" s="9" t="n"/>
      <c r="S462" s="9" t="n"/>
      <c r="T462" s="24">
        <f>IF(R462="","",ROUND(R462*IFERROR(VLOOKUP(H462,Settings!$A$2:$C$10,2,FALSE),0)+IFERROR(VLOOKUP(H462,Settings!$A$2:$C$10,3,FALSE),0),2))</f>
        <v/>
      </c>
      <c r="U462" s="24">
        <f>IF(R462="","",ROUND(R462-F462-N(S462)-IF(N(S462)&gt;0,Settings!$B$14,0)-T462,2))</f>
        <v/>
      </c>
      <c r="V462" s="23">
        <f>IF(OR(P462="",Q462=""),"",Q462-P462)</f>
        <v/>
      </c>
      <c r="W462" s="23">
        <f>IF(OR(P462="",O462&lt;&gt;"Listed"),"",TODAY()-P462)</f>
        <v/>
      </c>
    </row>
    <row r="463">
      <c r="E463" s="22" t="n"/>
      <c r="F463" s="9" t="n"/>
      <c r="I463" s="9" t="n"/>
      <c r="J463" s="23">
        <f>IF(A463="","",COUNTIFS(Comps!$A$2:$A$1000,A463,Comps!$C$2:$C$1000,"Sold",Comps!$H$2:$H$1000,"&lt;&gt;Loose"))</f>
        <v/>
      </c>
      <c r="K463" s="24">
        <f>IF(A463="","",IFERROR(AVERAGEIFS(Comps!$E$2:$E$1000,Comps!$A$2:$A$1000,A463,Comps!$C$2:$C$1000,"Sold",Comps!$H$2:$H$1000,"&lt;&gt;Loose"),""))</f>
        <v/>
      </c>
      <c r="L463" s="23">
        <f>IF(OR(A463="",J463=0),"",TEXT(MINIFS(Comps!$E$2:$E$1000,Comps!$A$2:$A$1000,A463,Comps!$C$2:$C$1000,"Sold",Comps!$H$2:$H$1000,"&lt;&gt;Loose"),"0")&amp;"-"&amp;TEXT(MAXIFS(Comps!$E$2:$E$1000,Comps!$A$2:$A$1000,A463,Comps!$C$2:$C$1000,"Sold",Comps!$H$2:$H$1000,"&lt;&gt;Loose"),"0"))</f>
        <v/>
      </c>
      <c r="M463" s="24">
        <f>IF(OR(F463="",H463=""),"",ROUND((F463+N(I463)+IF(N(I463)&gt;0,Settings!$B$14,0)+IFERROR(VLOOKUP(H463,Settings!$A$2:$C$10,3,FALSE),0)+Settings!$B$13)/(1-IFERROR(VLOOKUP(H463,Settings!$A$2:$C$10,2,FALSE),0)),2))</f>
        <v/>
      </c>
      <c r="N463" s="9" t="n"/>
      <c r="P463" s="22" t="n"/>
      <c r="Q463" s="22" t="n"/>
      <c r="R463" s="9" t="n"/>
      <c r="S463" s="9" t="n"/>
      <c r="T463" s="24">
        <f>IF(R463="","",ROUND(R463*IFERROR(VLOOKUP(H463,Settings!$A$2:$C$10,2,FALSE),0)+IFERROR(VLOOKUP(H463,Settings!$A$2:$C$10,3,FALSE),0),2))</f>
        <v/>
      </c>
      <c r="U463" s="24">
        <f>IF(R463="","",ROUND(R463-F463-N(S463)-IF(N(S463)&gt;0,Settings!$B$14,0)-T463,2))</f>
        <v/>
      </c>
      <c r="V463" s="23">
        <f>IF(OR(P463="",Q463=""),"",Q463-P463)</f>
        <v/>
      </c>
      <c r="W463" s="23">
        <f>IF(OR(P463="",O463&lt;&gt;"Listed"),"",TODAY()-P463)</f>
        <v/>
      </c>
    </row>
    <row r="464">
      <c r="E464" s="22" t="n"/>
      <c r="F464" s="9" t="n"/>
      <c r="I464" s="9" t="n"/>
      <c r="J464" s="23">
        <f>IF(A464="","",COUNTIFS(Comps!$A$2:$A$1000,A464,Comps!$C$2:$C$1000,"Sold",Comps!$H$2:$H$1000,"&lt;&gt;Loose"))</f>
        <v/>
      </c>
      <c r="K464" s="24">
        <f>IF(A464="","",IFERROR(AVERAGEIFS(Comps!$E$2:$E$1000,Comps!$A$2:$A$1000,A464,Comps!$C$2:$C$1000,"Sold",Comps!$H$2:$H$1000,"&lt;&gt;Loose"),""))</f>
        <v/>
      </c>
      <c r="L464" s="23">
        <f>IF(OR(A464="",J464=0),"",TEXT(MINIFS(Comps!$E$2:$E$1000,Comps!$A$2:$A$1000,A464,Comps!$C$2:$C$1000,"Sold",Comps!$H$2:$H$1000,"&lt;&gt;Loose"),"0")&amp;"-"&amp;TEXT(MAXIFS(Comps!$E$2:$E$1000,Comps!$A$2:$A$1000,A464,Comps!$C$2:$C$1000,"Sold",Comps!$H$2:$H$1000,"&lt;&gt;Loose"),"0"))</f>
        <v/>
      </c>
      <c r="M464" s="24">
        <f>IF(OR(F464="",H464=""),"",ROUND((F464+N(I464)+IF(N(I464)&gt;0,Settings!$B$14,0)+IFERROR(VLOOKUP(H464,Settings!$A$2:$C$10,3,FALSE),0)+Settings!$B$13)/(1-IFERROR(VLOOKUP(H464,Settings!$A$2:$C$10,2,FALSE),0)),2))</f>
        <v/>
      </c>
      <c r="N464" s="9" t="n"/>
      <c r="P464" s="22" t="n"/>
      <c r="Q464" s="22" t="n"/>
      <c r="R464" s="9" t="n"/>
      <c r="S464" s="9" t="n"/>
      <c r="T464" s="24">
        <f>IF(R464="","",ROUND(R464*IFERROR(VLOOKUP(H464,Settings!$A$2:$C$10,2,FALSE),0)+IFERROR(VLOOKUP(H464,Settings!$A$2:$C$10,3,FALSE),0),2))</f>
        <v/>
      </c>
      <c r="U464" s="24">
        <f>IF(R464="","",ROUND(R464-F464-N(S464)-IF(N(S464)&gt;0,Settings!$B$14,0)-T464,2))</f>
        <v/>
      </c>
      <c r="V464" s="23">
        <f>IF(OR(P464="",Q464=""),"",Q464-P464)</f>
        <v/>
      </c>
      <c r="W464" s="23">
        <f>IF(OR(P464="",O464&lt;&gt;"Listed"),"",TODAY()-P464)</f>
        <v/>
      </c>
    </row>
    <row r="465">
      <c r="E465" s="22" t="n"/>
      <c r="F465" s="9" t="n"/>
      <c r="I465" s="9" t="n"/>
      <c r="J465" s="23">
        <f>IF(A465="","",COUNTIFS(Comps!$A$2:$A$1000,A465,Comps!$C$2:$C$1000,"Sold",Comps!$H$2:$H$1000,"&lt;&gt;Loose"))</f>
        <v/>
      </c>
      <c r="K465" s="24">
        <f>IF(A465="","",IFERROR(AVERAGEIFS(Comps!$E$2:$E$1000,Comps!$A$2:$A$1000,A465,Comps!$C$2:$C$1000,"Sold",Comps!$H$2:$H$1000,"&lt;&gt;Loose"),""))</f>
        <v/>
      </c>
      <c r="L465" s="23">
        <f>IF(OR(A465="",J465=0),"",TEXT(MINIFS(Comps!$E$2:$E$1000,Comps!$A$2:$A$1000,A465,Comps!$C$2:$C$1000,"Sold",Comps!$H$2:$H$1000,"&lt;&gt;Loose"),"0")&amp;"-"&amp;TEXT(MAXIFS(Comps!$E$2:$E$1000,Comps!$A$2:$A$1000,A465,Comps!$C$2:$C$1000,"Sold",Comps!$H$2:$H$1000,"&lt;&gt;Loose"),"0"))</f>
        <v/>
      </c>
      <c r="M465" s="24">
        <f>IF(OR(F465="",H465=""),"",ROUND((F465+N(I465)+IF(N(I465)&gt;0,Settings!$B$14,0)+IFERROR(VLOOKUP(H465,Settings!$A$2:$C$10,3,FALSE),0)+Settings!$B$13)/(1-IFERROR(VLOOKUP(H465,Settings!$A$2:$C$10,2,FALSE),0)),2))</f>
        <v/>
      </c>
      <c r="N465" s="9" t="n"/>
      <c r="P465" s="22" t="n"/>
      <c r="Q465" s="22" t="n"/>
      <c r="R465" s="9" t="n"/>
      <c r="S465" s="9" t="n"/>
      <c r="T465" s="24">
        <f>IF(R465="","",ROUND(R465*IFERROR(VLOOKUP(H465,Settings!$A$2:$C$10,2,FALSE),0)+IFERROR(VLOOKUP(H465,Settings!$A$2:$C$10,3,FALSE),0),2))</f>
        <v/>
      </c>
      <c r="U465" s="24">
        <f>IF(R465="","",ROUND(R465-F465-N(S465)-IF(N(S465)&gt;0,Settings!$B$14,0)-T465,2))</f>
        <v/>
      </c>
      <c r="V465" s="23">
        <f>IF(OR(P465="",Q465=""),"",Q465-P465)</f>
        <v/>
      </c>
      <c r="W465" s="23">
        <f>IF(OR(P465="",O465&lt;&gt;"Listed"),"",TODAY()-P465)</f>
        <v/>
      </c>
    </row>
    <row r="466">
      <c r="E466" s="22" t="n"/>
      <c r="F466" s="9" t="n"/>
      <c r="I466" s="9" t="n"/>
      <c r="J466" s="23">
        <f>IF(A466="","",COUNTIFS(Comps!$A$2:$A$1000,A466,Comps!$C$2:$C$1000,"Sold",Comps!$H$2:$H$1000,"&lt;&gt;Loose"))</f>
        <v/>
      </c>
      <c r="K466" s="24">
        <f>IF(A466="","",IFERROR(AVERAGEIFS(Comps!$E$2:$E$1000,Comps!$A$2:$A$1000,A466,Comps!$C$2:$C$1000,"Sold",Comps!$H$2:$H$1000,"&lt;&gt;Loose"),""))</f>
        <v/>
      </c>
      <c r="L466" s="23">
        <f>IF(OR(A466="",J466=0),"",TEXT(MINIFS(Comps!$E$2:$E$1000,Comps!$A$2:$A$1000,A466,Comps!$C$2:$C$1000,"Sold",Comps!$H$2:$H$1000,"&lt;&gt;Loose"),"0")&amp;"-"&amp;TEXT(MAXIFS(Comps!$E$2:$E$1000,Comps!$A$2:$A$1000,A466,Comps!$C$2:$C$1000,"Sold",Comps!$H$2:$H$1000,"&lt;&gt;Loose"),"0"))</f>
        <v/>
      </c>
      <c r="M466" s="24">
        <f>IF(OR(F466="",H466=""),"",ROUND((F466+N(I466)+IF(N(I466)&gt;0,Settings!$B$14,0)+IFERROR(VLOOKUP(H466,Settings!$A$2:$C$10,3,FALSE),0)+Settings!$B$13)/(1-IFERROR(VLOOKUP(H466,Settings!$A$2:$C$10,2,FALSE),0)),2))</f>
        <v/>
      </c>
      <c r="N466" s="9" t="n"/>
      <c r="P466" s="22" t="n"/>
      <c r="Q466" s="22" t="n"/>
      <c r="R466" s="9" t="n"/>
      <c r="S466" s="9" t="n"/>
      <c r="T466" s="24">
        <f>IF(R466="","",ROUND(R466*IFERROR(VLOOKUP(H466,Settings!$A$2:$C$10,2,FALSE),0)+IFERROR(VLOOKUP(H466,Settings!$A$2:$C$10,3,FALSE),0),2))</f>
        <v/>
      </c>
      <c r="U466" s="24">
        <f>IF(R466="","",ROUND(R466-F466-N(S466)-IF(N(S466)&gt;0,Settings!$B$14,0)-T466,2))</f>
        <v/>
      </c>
      <c r="V466" s="23">
        <f>IF(OR(P466="",Q466=""),"",Q466-P466)</f>
        <v/>
      </c>
      <c r="W466" s="23">
        <f>IF(OR(P466="",O466&lt;&gt;"Listed"),"",TODAY()-P466)</f>
        <v/>
      </c>
    </row>
    <row r="467">
      <c r="E467" s="22" t="n"/>
      <c r="F467" s="9" t="n"/>
      <c r="I467" s="9" t="n"/>
      <c r="J467" s="23">
        <f>IF(A467="","",COUNTIFS(Comps!$A$2:$A$1000,A467,Comps!$C$2:$C$1000,"Sold",Comps!$H$2:$H$1000,"&lt;&gt;Loose"))</f>
        <v/>
      </c>
      <c r="K467" s="24">
        <f>IF(A467="","",IFERROR(AVERAGEIFS(Comps!$E$2:$E$1000,Comps!$A$2:$A$1000,A467,Comps!$C$2:$C$1000,"Sold",Comps!$H$2:$H$1000,"&lt;&gt;Loose"),""))</f>
        <v/>
      </c>
      <c r="L467" s="23">
        <f>IF(OR(A467="",J467=0),"",TEXT(MINIFS(Comps!$E$2:$E$1000,Comps!$A$2:$A$1000,A467,Comps!$C$2:$C$1000,"Sold",Comps!$H$2:$H$1000,"&lt;&gt;Loose"),"0")&amp;"-"&amp;TEXT(MAXIFS(Comps!$E$2:$E$1000,Comps!$A$2:$A$1000,A467,Comps!$C$2:$C$1000,"Sold",Comps!$H$2:$H$1000,"&lt;&gt;Loose"),"0"))</f>
        <v/>
      </c>
      <c r="M467" s="24">
        <f>IF(OR(F467="",H467=""),"",ROUND((F467+N(I467)+IF(N(I467)&gt;0,Settings!$B$14,0)+IFERROR(VLOOKUP(H467,Settings!$A$2:$C$10,3,FALSE),0)+Settings!$B$13)/(1-IFERROR(VLOOKUP(H467,Settings!$A$2:$C$10,2,FALSE),0)),2))</f>
        <v/>
      </c>
      <c r="N467" s="9" t="n"/>
      <c r="P467" s="22" t="n"/>
      <c r="Q467" s="22" t="n"/>
      <c r="R467" s="9" t="n"/>
      <c r="S467" s="9" t="n"/>
      <c r="T467" s="24">
        <f>IF(R467="","",ROUND(R467*IFERROR(VLOOKUP(H467,Settings!$A$2:$C$10,2,FALSE),0)+IFERROR(VLOOKUP(H467,Settings!$A$2:$C$10,3,FALSE),0),2))</f>
        <v/>
      </c>
      <c r="U467" s="24">
        <f>IF(R467="","",ROUND(R467-F467-N(S467)-IF(N(S467)&gt;0,Settings!$B$14,0)-T467,2))</f>
        <v/>
      </c>
      <c r="V467" s="23">
        <f>IF(OR(P467="",Q467=""),"",Q467-P467)</f>
        <v/>
      </c>
      <c r="W467" s="23">
        <f>IF(OR(P467="",O467&lt;&gt;"Listed"),"",TODAY()-P467)</f>
        <v/>
      </c>
    </row>
    <row r="468">
      <c r="E468" s="22" t="n"/>
      <c r="F468" s="9" t="n"/>
      <c r="I468" s="9" t="n"/>
      <c r="J468" s="23">
        <f>IF(A468="","",COUNTIFS(Comps!$A$2:$A$1000,A468,Comps!$C$2:$C$1000,"Sold",Comps!$H$2:$H$1000,"&lt;&gt;Loose"))</f>
        <v/>
      </c>
      <c r="K468" s="24">
        <f>IF(A468="","",IFERROR(AVERAGEIFS(Comps!$E$2:$E$1000,Comps!$A$2:$A$1000,A468,Comps!$C$2:$C$1000,"Sold",Comps!$H$2:$H$1000,"&lt;&gt;Loose"),""))</f>
        <v/>
      </c>
      <c r="L468" s="23">
        <f>IF(OR(A468="",J468=0),"",TEXT(MINIFS(Comps!$E$2:$E$1000,Comps!$A$2:$A$1000,A468,Comps!$C$2:$C$1000,"Sold",Comps!$H$2:$H$1000,"&lt;&gt;Loose"),"0")&amp;"-"&amp;TEXT(MAXIFS(Comps!$E$2:$E$1000,Comps!$A$2:$A$1000,A468,Comps!$C$2:$C$1000,"Sold",Comps!$H$2:$H$1000,"&lt;&gt;Loose"),"0"))</f>
        <v/>
      </c>
      <c r="M468" s="24">
        <f>IF(OR(F468="",H468=""),"",ROUND((F468+N(I468)+IF(N(I468)&gt;0,Settings!$B$14,0)+IFERROR(VLOOKUP(H468,Settings!$A$2:$C$10,3,FALSE),0)+Settings!$B$13)/(1-IFERROR(VLOOKUP(H468,Settings!$A$2:$C$10,2,FALSE),0)),2))</f>
        <v/>
      </c>
      <c r="N468" s="9" t="n"/>
      <c r="P468" s="22" t="n"/>
      <c r="Q468" s="22" t="n"/>
      <c r="R468" s="9" t="n"/>
      <c r="S468" s="9" t="n"/>
      <c r="T468" s="24">
        <f>IF(R468="","",ROUND(R468*IFERROR(VLOOKUP(H468,Settings!$A$2:$C$10,2,FALSE),0)+IFERROR(VLOOKUP(H468,Settings!$A$2:$C$10,3,FALSE),0),2))</f>
        <v/>
      </c>
      <c r="U468" s="24">
        <f>IF(R468="","",ROUND(R468-F468-N(S468)-IF(N(S468)&gt;0,Settings!$B$14,0)-T468,2))</f>
        <v/>
      </c>
      <c r="V468" s="23">
        <f>IF(OR(P468="",Q468=""),"",Q468-P468)</f>
        <v/>
      </c>
      <c r="W468" s="23">
        <f>IF(OR(P468="",O468&lt;&gt;"Listed"),"",TODAY()-P468)</f>
        <v/>
      </c>
    </row>
    <row r="469">
      <c r="E469" s="22" t="n"/>
      <c r="F469" s="9" t="n"/>
      <c r="I469" s="9" t="n"/>
      <c r="J469" s="23">
        <f>IF(A469="","",COUNTIFS(Comps!$A$2:$A$1000,A469,Comps!$C$2:$C$1000,"Sold",Comps!$H$2:$H$1000,"&lt;&gt;Loose"))</f>
        <v/>
      </c>
      <c r="K469" s="24">
        <f>IF(A469="","",IFERROR(AVERAGEIFS(Comps!$E$2:$E$1000,Comps!$A$2:$A$1000,A469,Comps!$C$2:$C$1000,"Sold",Comps!$H$2:$H$1000,"&lt;&gt;Loose"),""))</f>
        <v/>
      </c>
      <c r="L469" s="23">
        <f>IF(OR(A469="",J469=0),"",TEXT(MINIFS(Comps!$E$2:$E$1000,Comps!$A$2:$A$1000,A469,Comps!$C$2:$C$1000,"Sold",Comps!$H$2:$H$1000,"&lt;&gt;Loose"),"0")&amp;"-"&amp;TEXT(MAXIFS(Comps!$E$2:$E$1000,Comps!$A$2:$A$1000,A469,Comps!$C$2:$C$1000,"Sold",Comps!$H$2:$H$1000,"&lt;&gt;Loose"),"0"))</f>
        <v/>
      </c>
      <c r="M469" s="24">
        <f>IF(OR(F469="",H469=""),"",ROUND((F469+N(I469)+IF(N(I469)&gt;0,Settings!$B$14,0)+IFERROR(VLOOKUP(H469,Settings!$A$2:$C$10,3,FALSE),0)+Settings!$B$13)/(1-IFERROR(VLOOKUP(H469,Settings!$A$2:$C$10,2,FALSE),0)),2))</f>
        <v/>
      </c>
      <c r="N469" s="9" t="n"/>
      <c r="P469" s="22" t="n"/>
      <c r="Q469" s="22" t="n"/>
      <c r="R469" s="9" t="n"/>
      <c r="S469" s="9" t="n"/>
      <c r="T469" s="24">
        <f>IF(R469="","",ROUND(R469*IFERROR(VLOOKUP(H469,Settings!$A$2:$C$10,2,FALSE),0)+IFERROR(VLOOKUP(H469,Settings!$A$2:$C$10,3,FALSE),0),2))</f>
        <v/>
      </c>
      <c r="U469" s="24">
        <f>IF(R469="","",ROUND(R469-F469-N(S469)-IF(N(S469)&gt;0,Settings!$B$14,0)-T469,2))</f>
        <v/>
      </c>
      <c r="V469" s="23">
        <f>IF(OR(P469="",Q469=""),"",Q469-P469)</f>
        <v/>
      </c>
      <c r="W469" s="23">
        <f>IF(OR(P469="",O469&lt;&gt;"Listed"),"",TODAY()-P469)</f>
        <v/>
      </c>
    </row>
    <row r="470">
      <c r="E470" s="22" t="n"/>
      <c r="F470" s="9" t="n"/>
      <c r="I470" s="9" t="n"/>
      <c r="J470" s="23">
        <f>IF(A470="","",COUNTIFS(Comps!$A$2:$A$1000,A470,Comps!$C$2:$C$1000,"Sold",Comps!$H$2:$H$1000,"&lt;&gt;Loose"))</f>
        <v/>
      </c>
      <c r="K470" s="24">
        <f>IF(A470="","",IFERROR(AVERAGEIFS(Comps!$E$2:$E$1000,Comps!$A$2:$A$1000,A470,Comps!$C$2:$C$1000,"Sold",Comps!$H$2:$H$1000,"&lt;&gt;Loose"),""))</f>
        <v/>
      </c>
      <c r="L470" s="23">
        <f>IF(OR(A470="",J470=0),"",TEXT(MINIFS(Comps!$E$2:$E$1000,Comps!$A$2:$A$1000,A470,Comps!$C$2:$C$1000,"Sold",Comps!$H$2:$H$1000,"&lt;&gt;Loose"),"0")&amp;"-"&amp;TEXT(MAXIFS(Comps!$E$2:$E$1000,Comps!$A$2:$A$1000,A470,Comps!$C$2:$C$1000,"Sold",Comps!$H$2:$H$1000,"&lt;&gt;Loose"),"0"))</f>
        <v/>
      </c>
      <c r="M470" s="24">
        <f>IF(OR(F470="",H470=""),"",ROUND((F470+N(I470)+IF(N(I470)&gt;0,Settings!$B$14,0)+IFERROR(VLOOKUP(H470,Settings!$A$2:$C$10,3,FALSE),0)+Settings!$B$13)/(1-IFERROR(VLOOKUP(H470,Settings!$A$2:$C$10,2,FALSE),0)),2))</f>
        <v/>
      </c>
      <c r="N470" s="9" t="n"/>
      <c r="P470" s="22" t="n"/>
      <c r="Q470" s="22" t="n"/>
      <c r="R470" s="9" t="n"/>
      <c r="S470" s="9" t="n"/>
      <c r="T470" s="24">
        <f>IF(R470="","",ROUND(R470*IFERROR(VLOOKUP(H470,Settings!$A$2:$C$10,2,FALSE),0)+IFERROR(VLOOKUP(H470,Settings!$A$2:$C$10,3,FALSE),0),2))</f>
        <v/>
      </c>
      <c r="U470" s="24">
        <f>IF(R470="","",ROUND(R470-F470-N(S470)-IF(N(S470)&gt;0,Settings!$B$14,0)-T470,2))</f>
        <v/>
      </c>
      <c r="V470" s="23">
        <f>IF(OR(P470="",Q470=""),"",Q470-P470)</f>
        <v/>
      </c>
      <c r="W470" s="23">
        <f>IF(OR(P470="",O470&lt;&gt;"Listed"),"",TODAY()-P470)</f>
        <v/>
      </c>
    </row>
    <row r="471">
      <c r="E471" s="22" t="n"/>
      <c r="F471" s="9" t="n"/>
      <c r="I471" s="9" t="n"/>
      <c r="J471" s="23">
        <f>IF(A471="","",COUNTIFS(Comps!$A$2:$A$1000,A471,Comps!$C$2:$C$1000,"Sold",Comps!$H$2:$H$1000,"&lt;&gt;Loose"))</f>
        <v/>
      </c>
      <c r="K471" s="24">
        <f>IF(A471="","",IFERROR(AVERAGEIFS(Comps!$E$2:$E$1000,Comps!$A$2:$A$1000,A471,Comps!$C$2:$C$1000,"Sold",Comps!$H$2:$H$1000,"&lt;&gt;Loose"),""))</f>
        <v/>
      </c>
      <c r="L471" s="23">
        <f>IF(OR(A471="",J471=0),"",TEXT(MINIFS(Comps!$E$2:$E$1000,Comps!$A$2:$A$1000,A471,Comps!$C$2:$C$1000,"Sold",Comps!$H$2:$H$1000,"&lt;&gt;Loose"),"0")&amp;"-"&amp;TEXT(MAXIFS(Comps!$E$2:$E$1000,Comps!$A$2:$A$1000,A471,Comps!$C$2:$C$1000,"Sold",Comps!$H$2:$H$1000,"&lt;&gt;Loose"),"0"))</f>
        <v/>
      </c>
      <c r="M471" s="24">
        <f>IF(OR(F471="",H471=""),"",ROUND((F471+N(I471)+IF(N(I471)&gt;0,Settings!$B$14,0)+IFERROR(VLOOKUP(H471,Settings!$A$2:$C$10,3,FALSE),0)+Settings!$B$13)/(1-IFERROR(VLOOKUP(H471,Settings!$A$2:$C$10,2,FALSE),0)),2))</f>
        <v/>
      </c>
      <c r="N471" s="9" t="n"/>
      <c r="P471" s="22" t="n"/>
      <c r="Q471" s="22" t="n"/>
      <c r="R471" s="9" t="n"/>
      <c r="S471" s="9" t="n"/>
      <c r="T471" s="24">
        <f>IF(R471="","",ROUND(R471*IFERROR(VLOOKUP(H471,Settings!$A$2:$C$10,2,FALSE),0)+IFERROR(VLOOKUP(H471,Settings!$A$2:$C$10,3,FALSE),0),2))</f>
        <v/>
      </c>
      <c r="U471" s="24">
        <f>IF(R471="","",ROUND(R471-F471-N(S471)-IF(N(S471)&gt;0,Settings!$B$14,0)-T471,2))</f>
        <v/>
      </c>
      <c r="V471" s="23">
        <f>IF(OR(P471="",Q471=""),"",Q471-P471)</f>
        <v/>
      </c>
      <c r="W471" s="23">
        <f>IF(OR(P471="",O471&lt;&gt;"Listed"),"",TODAY()-P471)</f>
        <v/>
      </c>
    </row>
    <row r="472">
      <c r="E472" s="22" t="n"/>
      <c r="F472" s="9" t="n"/>
      <c r="I472" s="9" t="n"/>
      <c r="J472" s="23">
        <f>IF(A472="","",COUNTIFS(Comps!$A$2:$A$1000,A472,Comps!$C$2:$C$1000,"Sold",Comps!$H$2:$H$1000,"&lt;&gt;Loose"))</f>
        <v/>
      </c>
      <c r="K472" s="24">
        <f>IF(A472="","",IFERROR(AVERAGEIFS(Comps!$E$2:$E$1000,Comps!$A$2:$A$1000,A472,Comps!$C$2:$C$1000,"Sold",Comps!$H$2:$H$1000,"&lt;&gt;Loose"),""))</f>
        <v/>
      </c>
      <c r="L472" s="23">
        <f>IF(OR(A472="",J472=0),"",TEXT(MINIFS(Comps!$E$2:$E$1000,Comps!$A$2:$A$1000,A472,Comps!$C$2:$C$1000,"Sold",Comps!$H$2:$H$1000,"&lt;&gt;Loose"),"0")&amp;"-"&amp;TEXT(MAXIFS(Comps!$E$2:$E$1000,Comps!$A$2:$A$1000,A472,Comps!$C$2:$C$1000,"Sold",Comps!$H$2:$H$1000,"&lt;&gt;Loose"),"0"))</f>
        <v/>
      </c>
      <c r="M472" s="24">
        <f>IF(OR(F472="",H472=""),"",ROUND((F472+N(I472)+IF(N(I472)&gt;0,Settings!$B$14,0)+IFERROR(VLOOKUP(H472,Settings!$A$2:$C$10,3,FALSE),0)+Settings!$B$13)/(1-IFERROR(VLOOKUP(H472,Settings!$A$2:$C$10,2,FALSE),0)),2))</f>
        <v/>
      </c>
      <c r="N472" s="9" t="n"/>
      <c r="P472" s="22" t="n"/>
      <c r="Q472" s="22" t="n"/>
      <c r="R472" s="9" t="n"/>
      <c r="S472" s="9" t="n"/>
      <c r="T472" s="24">
        <f>IF(R472="","",ROUND(R472*IFERROR(VLOOKUP(H472,Settings!$A$2:$C$10,2,FALSE),0)+IFERROR(VLOOKUP(H472,Settings!$A$2:$C$10,3,FALSE),0),2))</f>
        <v/>
      </c>
      <c r="U472" s="24">
        <f>IF(R472="","",ROUND(R472-F472-N(S472)-IF(N(S472)&gt;0,Settings!$B$14,0)-T472,2))</f>
        <v/>
      </c>
      <c r="V472" s="23">
        <f>IF(OR(P472="",Q472=""),"",Q472-P472)</f>
        <v/>
      </c>
      <c r="W472" s="23">
        <f>IF(OR(P472="",O472&lt;&gt;"Listed"),"",TODAY()-P472)</f>
        <v/>
      </c>
    </row>
    <row r="473">
      <c r="E473" s="22" t="n"/>
      <c r="F473" s="9" t="n"/>
      <c r="I473" s="9" t="n"/>
      <c r="J473" s="23">
        <f>IF(A473="","",COUNTIFS(Comps!$A$2:$A$1000,A473,Comps!$C$2:$C$1000,"Sold",Comps!$H$2:$H$1000,"&lt;&gt;Loose"))</f>
        <v/>
      </c>
      <c r="K473" s="24">
        <f>IF(A473="","",IFERROR(AVERAGEIFS(Comps!$E$2:$E$1000,Comps!$A$2:$A$1000,A473,Comps!$C$2:$C$1000,"Sold",Comps!$H$2:$H$1000,"&lt;&gt;Loose"),""))</f>
        <v/>
      </c>
      <c r="L473" s="23">
        <f>IF(OR(A473="",J473=0),"",TEXT(MINIFS(Comps!$E$2:$E$1000,Comps!$A$2:$A$1000,A473,Comps!$C$2:$C$1000,"Sold",Comps!$H$2:$H$1000,"&lt;&gt;Loose"),"0")&amp;"-"&amp;TEXT(MAXIFS(Comps!$E$2:$E$1000,Comps!$A$2:$A$1000,A473,Comps!$C$2:$C$1000,"Sold",Comps!$H$2:$H$1000,"&lt;&gt;Loose"),"0"))</f>
        <v/>
      </c>
      <c r="M473" s="24">
        <f>IF(OR(F473="",H473=""),"",ROUND((F473+N(I473)+IF(N(I473)&gt;0,Settings!$B$14,0)+IFERROR(VLOOKUP(H473,Settings!$A$2:$C$10,3,FALSE),0)+Settings!$B$13)/(1-IFERROR(VLOOKUP(H473,Settings!$A$2:$C$10,2,FALSE),0)),2))</f>
        <v/>
      </c>
      <c r="N473" s="9" t="n"/>
      <c r="P473" s="22" t="n"/>
      <c r="Q473" s="22" t="n"/>
      <c r="R473" s="9" t="n"/>
      <c r="S473" s="9" t="n"/>
      <c r="T473" s="24">
        <f>IF(R473="","",ROUND(R473*IFERROR(VLOOKUP(H473,Settings!$A$2:$C$10,2,FALSE),0)+IFERROR(VLOOKUP(H473,Settings!$A$2:$C$10,3,FALSE),0),2))</f>
        <v/>
      </c>
      <c r="U473" s="24">
        <f>IF(R473="","",ROUND(R473-F473-N(S473)-IF(N(S473)&gt;0,Settings!$B$14,0)-T473,2))</f>
        <v/>
      </c>
      <c r="V473" s="23">
        <f>IF(OR(P473="",Q473=""),"",Q473-P473)</f>
        <v/>
      </c>
      <c r="W473" s="23">
        <f>IF(OR(P473="",O473&lt;&gt;"Listed"),"",TODAY()-P473)</f>
        <v/>
      </c>
    </row>
    <row r="474">
      <c r="E474" s="22" t="n"/>
      <c r="F474" s="9" t="n"/>
      <c r="I474" s="9" t="n"/>
      <c r="J474" s="23">
        <f>IF(A474="","",COUNTIFS(Comps!$A$2:$A$1000,A474,Comps!$C$2:$C$1000,"Sold",Comps!$H$2:$H$1000,"&lt;&gt;Loose"))</f>
        <v/>
      </c>
      <c r="K474" s="24">
        <f>IF(A474="","",IFERROR(AVERAGEIFS(Comps!$E$2:$E$1000,Comps!$A$2:$A$1000,A474,Comps!$C$2:$C$1000,"Sold",Comps!$H$2:$H$1000,"&lt;&gt;Loose"),""))</f>
        <v/>
      </c>
      <c r="L474" s="23">
        <f>IF(OR(A474="",J474=0),"",TEXT(MINIFS(Comps!$E$2:$E$1000,Comps!$A$2:$A$1000,A474,Comps!$C$2:$C$1000,"Sold",Comps!$H$2:$H$1000,"&lt;&gt;Loose"),"0")&amp;"-"&amp;TEXT(MAXIFS(Comps!$E$2:$E$1000,Comps!$A$2:$A$1000,A474,Comps!$C$2:$C$1000,"Sold",Comps!$H$2:$H$1000,"&lt;&gt;Loose"),"0"))</f>
        <v/>
      </c>
      <c r="M474" s="24">
        <f>IF(OR(F474="",H474=""),"",ROUND((F474+N(I474)+IF(N(I474)&gt;0,Settings!$B$14,0)+IFERROR(VLOOKUP(H474,Settings!$A$2:$C$10,3,FALSE),0)+Settings!$B$13)/(1-IFERROR(VLOOKUP(H474,Settings!$A$2:$C$10,2,FALSE),0)),2))</f>
        <v/>
      </c>
      <c r="N474" s="9" t="n"/>
      <c r="P474" s="22" t="n"/>
      <c r="Q474" s="22" t="n"/>
      <c r="R474" s="9" t="n"/>
      <c r="S474" s="9" t="n"/>
      <c r="T474" s="24">
        <f>IF(R474="","",ROUND(R474*IFERROR(VLOOKUP(H474,Settings!$A$2:$C$10,2,FALSE),0)+IFERROR(VLOOKUP(H474,Settings!$A$2:$C$10,3,FALSE),0),2))</f>
        <v/>
      </c>
      <c r="U474" s="24">
        <f>IF(R474="","",ROUND(R474-F474-N(S474)-IF(N(S474)&gt;0,Settings!$B$14,0)-T474,2))</f>
        <v/>
      </c>
      <c r="V474" s="23">
        <f>IF(OR(P474="",Q474=""),"",Q474-P474)</f>
        <v/>
      </c>
      <c r="W474" s="23">
        <f>IF(OR(P474="",O474&lt;&gt;"Listed"),"",TODAY()-P474)</f>
        <v/>
      </c>
    </row>
    <row r="475">
      <c r="E475" s="22" t="n"/>
      <c r="F475" s="9" t="n"/>
      <c r="I475" s="9" t="n"/>
      <c r="J475" s="23">
        <f>IF(A475="","",COUNTIFS(Comps!$A$2:$A$1000,A475,Comps!$C$2:$C$1000,"Sold",Comps!$H$2:$H$1000,"&lt;&gt;Loose"))</f>
        <v/>
      </c>
      <c r="K475" s="24">
        <f>IF(A475="","",IFERROR(AVERAGEIFS(Comps!$E$2:$E$1000,Comps!$A$2:$A$1000,A475,Comps!$C$2:$C$1000,"Sold",Comps!$H$2:$H$1000,"&lt;&gt;Loose"),""))</f>
        <v/>
      </c>
      <c r="L475" s="23">
        <f>IF(OR(A475="",J475=0),"",TEXT(MINIFS(Comps!$E$2:$E$1000,Comps!$A$2:$A$1000,A475,Comps!$C$2:$C$1000,"Sold",Comps!$H$2:$H$1000,"&lt;&gt;Loose"),"0")&amp;"-"&amp;TEXT(MAXIFS(Comps!$E$2:$E$1000,Comps!$A$2:$A$1000,A475,Comps!$C$2:$C$1000,"Sold",Comps!$H$2:$H$1000,"&lt;&gt;Loose"),"0"))</f>
        <v/>
      </c>
      <c r="M475" s="24">
        <f>IF(OR(F475="",H475=""),"",ROUND((F475+N(I475)+IF(N(I475)&gt;0,Settings!$B$14,0)+IFERROR(VLOOKUP(H475,Settings!$A$2:$C$10,3,FALSE),0)+Settings!$B$13)/(1-IFERROR(VLOOKUP(H475,Settings!$A$2:$C$10,2,FALSE),0)),2))</f>
        <v/>
      </c>
      <c r="N475" s="9" t="n"/>
      <c r="P475" s="22" t="n"/>
      <c r="Q475" s="22" t="n"/>
      <c r="R475" s="9" t="n"/>
      <c r="S475" s="9" t="n"/>
      <c r="T475" s="24">
        <f>IF(R475="","",ROUND(R475*IFERROR(VLOOKUP(H475,Settings!$A$2:$C$10,2,FALSE),0)+IFERROR(VLOOKUP(H475,Settings!$A$2:$C$10,3,FALSE),0),2))</f>
        <v/>
      </c>
      <c r="U475" s="24">
        <f>IF(R475="","",ROUND(R475-F475-N(S475)-IF(N(S475)&gt;0,Settings!$B$14,0)-T475,2))</f>
        <v/>
      </c>
      <c r="V475" s="23">
        <f>IF(OR(P475="",Q475=""),"",Q475-P475)</f>
        <v/>
      </c>
      <c r="W475" s="23">
        <f>IF(OR(P475="",O475&lt;&gt;"Listed"),"",TODAY()-P475)</f>
        <v/>
      </c>
    </row>
    <row r="476">
      <c r="E476" s="22" t="n"/>
      <c r="F476" s="9" t="n"/>
      <c r="I476" s="9" t="n"/>
      <c r="J476" s="23">
        <f>IF(A476="","",COUNTIFS(Comps!$A$2:$A$1000,A476,Comps!$C$2:$C$1000,"Sold",Comps!$H$2:$H$1000,"&lt;&gt;Loose"))</f>
        <v/>
      </c>
      <c r="K476" s="24">
        <f>IF(A476="","",IFERROR(AVERAGEIFS(Comps!$E$2:$E$1000,Comps!$A$2:$A$1000,A476,Comps!$C$2:$C$1000,"Sold",Comps!$H$2:$H$1000,"&lt;&gt;Loose"),""))</f>
        <v/>
      </c>
      <c r="L476" s="23">
        <f>IF(OR(A476="",J476=0),"",TEXT(MINIFS(Comps!$E$2:$E$1000,Comps!$A$2:$A$1000,A476,Comps!$C$2:$C$1000,"Sold",Comps!$H$2:$H$1000,"&lt;&gt;Loose"),"0")&amp;"-"&amp;TEXT(MAXIFS(Comps!$E$2:$E$1000,Comps!$A$2:$A$1000,A476,Comps!$C$2:$C$1000,"Sold",Comps!$H$2:$H$1000,"&lt;&gt;Loose"),"0"))</f>
        <v/>
      </c>
      <c r="M476" s="24">
        <f>IF(OR(F476="",H476=""),"",ROUND((F476+N(I476)+IF(N(I476)&gt;0,Settings!$B$14,0)+IFERROR(VLOOKUP(H476,Settings!$A$2:$C$10,3,FALSE),0)+Settings!$B$13)/(1-IFERROR(VLOOKUP(H476,Settings!$A$2:$C$10,2,FALSE),0)),2))</f>
        <v/>
      </c>
      <c r="N476" s="9" t="n"/>
      <c r="P476" s="22" t="n"/>
      <c r="Q476" s="22" t="n"/>
      <c r="R476" s="9" t="n"/>
      <c r="S476" s="9" t="n"/>
      <c r="T476" s="24">
        <f>IF(R476="","",ROUND(R476*IFERROR(VLOOKUP(H476,Settings!$A$2:$C$10,2,FALSE),0)+IFERROR(VLOOKUP(H476,Settings!$A$2:$C$10,3,FALSE),0),2))</f>
        <v/>
      </c>
      <c r="U476" s="24">
        <f>IF(R476="","",ROUND(R476-F476-N(S476)-IF(N(S476)&gt;0,Settings!$B$14,0)-T476,2))</f>
        <v/>
      </c>
      <c r="V476" s="23">
        <f>IF(OR(P476="",Q476=""),"",Q476-P476)</f>
        <v/>
      </c>
      <c r="W476" s="23">
        <f>IF(OR(P476="",O476&lt;&gt;"Listed"),"",TODAY()-P476)</f>
        <v/>
      </c>
    </row>
    <row r="477">
      <c r="E477" s="22" t="n"/>
      <c r="F477" s="9" t="n"/>
      <c r="I477" s="9" t="n"/>
      <c r="J477" s="23">
        <f>IF(A477="","",COUNTIFS(Comps!$A$2:$A$1000,A477,Comps!$C$2:$C$1000,"Sold",Comps!$H$2:$H$1000,"&lt;&gt;Loose"))</f>
        <v/>
      </c>
      <c r="K477" s="24">
        <f>IF(A477="","",IFERROR(AVERAGEIFS(Comps!$E$2:$E$1000,Comps!$A$2:$A$1000,A477,Comps!$C$2:$C$1000,"Sold",Comps!$H$2:$H$1000,"&lt;&gt;Loose"),""))</f>
        <v/>
      </c>
      <c r="L477" s="23">
        <f>IF(OR(A477="",J477=0),"",TEXT(MINIFS(Comps!$E$2:$E$1000,Comps!$A$2:$A$1000,A477,Comps!$C$2:$C$1000,"Sold",Comps!$H$2:$H$1000,"&lt;&gt;Loose"),"0")&amp;"-"&amp;TEXT(MAXIFS(Comps!$E$2:$E$1000,Comps!$A$2:$A$1000,A477,Comps!$C$2:$C$1000,"Sold",Comps!$H$2:$H$1000,"&lt;&gt;Loose"),"0"))</f>
        <v/>
      </c>
      <c r="M477" s="24">
        <f>IF(OR(F477="",H477=""),"",ROUND((F477+N(I477)+IF(N(I477)&gt;0,Settings!$B$14,0)+IFERROR(VLOOKUP(H477,Settings!$A$2:$C$10,3,FALSE),0)+Settings!$B$13)/(1-IFERROR(VLOOKUP(H477,Settings!$A$2:$C$10,2,FALSE),0)),2))</f>
        <v/>
      </c>
      <c r="N477" s="9" t="n"/>
      <c r="P477" s="22" t="n"/>
      <c r="Q477" s="22" t="n"/>
      <c r="R477" s="9" t="n"/>
      <c r="S477" s="9" t="n"/>
      <c r="T477" s="24">
        <f>IF(R477="","",ROUND(R477*IFERROR(VLOOKUP(H477,Settings!$A$2:$C$10,2,FALSE),0)+IFERROR(VLOOKUP(H477,Settings!$A$2:$C$10,3,FALSE),0),2))</f>
        <v/>
      </c>
      <c r="U477" s="24">
        <f>IF(R477="","",ROUND(R477-F477-N(S477)-IF(N(S477)&gt;0,Settings!$B$14,0)-T477,2))</f>
        <v/>
      </c>
      <c r="V477" s="23">
        <f>IF(OR(P477="",Q477=""),"",Q477-P477)</f>
        <v/>
      </c>
      <c r="W477" s="23">
        <f>IF(OR(P477="",O477&lt;&gt;"Listed"),"",TODAY()-P477)</f>
        <v/>
      </c>
    </row>
    <row r="478">
      <c r="E478" s="22" t="n"/>
      <c r="F478" s="9" t="n"/>
      <c r="I478" s="9" t="n"/>
      <c r="J478" s="23">
        <f>IF(A478="","",COUNTIFS(Comps!$A$2:$A$1000,A478,Comps!$C$2:$C$1000,"Sold",Comps!$H$2:$H$1000,"&lt;&gt;Loose"))</f>
        <v/>
      </c>
      <c r="K478" s="24">
        <f>IF(A478="","",IFERROR(AVERAGEIFS(Comps!$E$2:$E$1000,Comps!$A$2:$A$1000,A478,Comps!$C$2:$C$1000,"Sold",Comps!$H$2:$H$1000,"&lt;&gt;Loose"),""))</f>
        <v/>
      </c>
      <c r="L478" s="23">
        <f>IF(OR(A478="",J478=0),"",TEXT(MINIFS(Comps!$E$2:$E$1000,Comps!$A$2:$A$1000,A478,Comps!$C$2:$C$1000,"Sold",Comps!$H$2:$H$1000,"&lt;&gt;Loose"),"0")&amp;"-"&amp;TEXT(MAXIFS(Comps!$E$2:$E$1000,Comps!$A$2:$A$1000,A478,Comps!$C$2:$C$1000,"Sold",Comps!$H$2:$H$1000,"&lt;&gt;Loose"),"0"))</f>
        <v/>
      </c>
      <c r="M478" s="24">
        <f>IF(OR(F478="",H478=""),"",ROUND((F478+N(I478)+IF(N(I478)&gt;0,Settings!$B$14,0)+IFERROR(VLOOKUP(H478,Settings!$A$2:$C$10,3,FALSE),0)+Settings!$B$13)/(1-IFERROR(VLOOKUP(H478,Settings!$A$2:$C$10,2,FALSE),0)),2))</f>
        <v/>
      </c>
      <c r="N478" s="9" t="n"/>
      <c r="P478" s="22" t="n"/>
      <c r="Q478" s="22" t="n"/>
      <c r="R478" s="9" t="n"/>
      <c r="S478" s="9" t="n"/>
      <c r="T478" s="24">
        <f>IF(R478="","",ROUND(R478*IFERROR(VLOOKUP(H478,Settings!$A$2:$C$10,2,FALSE),0)+IFERROR(VLOOKUP(H478,Settings!$A$2:$C$10,3,FALSE),0),2))</f>
        <v/>
      </c>
      <c r="U478" s="24">
        <f>IF(R478="","",ROUND(R478-F478-N(S478)-IF(N(S478)&gt;0,Settings!$B$14,0)-T478,2))</f>
        <v/>
      </c>
      <c r="V478" s="23">
        <f>IF(OR(P478="",Q478=""),"",Q478-P478)</f>
        <v/>
      </c>
      <c r="W478" s="23">
        <f>IF(OR(P478="",O478&lt;&gt;"Listed"),"",TODAY()-P478)</f>
        <v/>
      </c>
    </row>
    <row r="479">
      <c r="E479" s="22" t="n"/>
      <c r="F479" s="9" t="n"/>
      <c r="I479" s="9" t="n"/>
      <c r="J479" s="23">
        <f>IF(A479="","",COUNTIFS(Comps!$A$2:$A$1000,A479,Comps!$C$2:$C$1000,"Sold",Comps!$H$2:$H$1000,"&lt;&gt;Loose"))</f>
        <v/>
      </c>
      <c r="K479" s="24">
        <f>IF(A479="","",IFERROR(AVERAGEIFS(Comps!$E$2:$E$1000,Comps!$A$2:$A$1000,A479,Comps!$C$2:$C$1000,"Sold",Comps!$H$2:$H$1000,"&lt;&gt;Loose"),""))</f>
        <v/>
      </c>
      <c r="L479" s="23">
        <f>IF(OR(A479="",J479=0),"",TEXT(MINIFS(Comps!$E$2:$E$1000,Comps!$A$2:$A$1000,A479,Comps!$C$2:$C$1000,"Sold",Comps!$H$2:$H$1000,"&lt;&gt;Loose"),"0")&amp;"-"&amp;TEXT(MAXIFS(Comps!$E$2:$E$1000,Comps!$A$2:$A$1000,A479,Comps!$C$2:$C$1000,"Sold",Comps!$H$2:$H$1000,"&lt;&gt;Loose"),"0"))</f>
        <v/>
      </c>
      <c r="M479" s="24">
        <f>IF(OR(F479="",H479=""),"",ROUND((F479+N(I479)+IF(N(I479)&gt;0,Settings!$B$14,0)+IFERROR(VLOOKUP(H479,Settings!$A$2:$C$10,3,FALSE),0)+Settings!$B$13)/(1-IFERROR(VLOOKUP(H479,Settings!$A$2:$C$10,2,FALSE),0)),2))</f>
        <v/>
      </c>
      <c r="N479" s="9" t="n"/>
      <c r="P479" s="22" t="n"/>
      <c r="Q479" s="22" t="n"/>
      <c r="R479" s="9" t="n"/>
      <c r="S479" s="9" t="n"/>
      <c r="T479" s="24">
        <f>IF(R479="","",ROUND(R479*IFERROR(VLOOKUP(H479,Settings!$A$2:$C$10,2,FALSE),0)+IFERROR(VLOOKUP(H479,Settings!$A$2:$C$10,3,FALSE),0),2))</f>
        <v/>
      </c>
      <c r="U479" s="24">
        <f>IF(R479="","",ROUND(R479-F479-N(S479)-IF(N(S479)&gt;0,Settings!$B$14,0)-T479,2))</f>
        <v/>
      </c>
      <c r="V479" s="23">
        <f>IF(OR(P479="",Q479=""),"",Q479-P479)</f>
        <v/>
      </c>
      <c r="W479" s="23">
        <f>IF(OR(P479="",O479&lt;&gt;"Listed"),"",TODAY()-P479)</f>
        <v/>
      </c>
    </row>
    <row r="480">
      <c r="E480" s="22" t="n"/>
      <c r="F480" s="9" t="n"/>
      <c r="I480" s="9" t="n"/>
      <c r="J480" s="23">
        <f>IF(A480="","",COUNTIFS(Comps!$A$2:$A$1000,A480,Comps!$C$2:$C$1000,"Sold",Comps!$H$2:$H$1000,"&lt;&gt;Loose"))</f>
        <v/>
      </c>
      <c r="K480" s="24">
        <f>IF(A480="","",IFERROR(AVERAGEIFS(Comps!$E$2:$E$1000,Comps!$A$2:$A$1000,A480,Comps!$C$2:$C$1000,"Sold",Comps!$H$2:$H$1000,"&lt;&gt;Loose"),""))</f>
        <v/>
      </c>
      <c r="L480" s="23">
        <f>IF(OR(A480="",J480=0),"",TEXT(MINIFS(Comps!$E$2:$E$1000,Comps!$A$2:$A$1000,A480,Comps!$C$2:$C$1000,"Sold",Comps!$H$2:$H$1000,"&lt;&gt;Loose"),"0")&amp;"-"&amp;TEXT(MAXIFS(Comps!$E$2:$E$1000,Comps!$A$2:$A$1000,A480,Comps!$C$2:$C$1000,"Sold",Comps!$H$2:$H$1000,"&lt;&gt;Loose"),"0"))</f>
        <v/>
      </c>
      <c r="M480" s="24">
        <f>IF(OR(F480="",H480=""),"",ROUND((F480+N(I480)+IF(N(I480)&gt;0,Settings!$B$14,0)+IFERROR(VLOOKUP(H480,Settings!$A$2:$C$10,3,FALSE),0)+Settings!$B$13)/(1-IFERROR(VLOOKUP(H480,Settings!$A$2:$C$10,2,FALSE),0)),2))</f>
        <v/>
      </c>
      <c r="N480" s="9" t="n"/>
      <c r="P480" s="22" t="n"/>
      <c r="Q480" s="22" t="n"/>
      <c r="R480" s="9" t="n"/>
      <c r="S480" s="9" t="n"/>
      <c r="T480" s="24">
        <f>IF(R480="","",ROUND(R480*IFERROR(VLOOKUP(H480,Settings!$A$2:$C$10,2,FALSE),0)+IFERROR(VLOOKUP(H480,Settings!$A$2:$C$10,3,FALSE),0),2))</f>
        <v/>
      </c>
      <c r="U480" s="24">
        <f>IF(R480="","",ROUND(R480-F480-N(S480)-IF(N(S480)&gt;0,Settings!$B$14,0)-T480,2))</f>
        <v/>
      </c>
      <c r="V480" s="23">
        <f>IF(OR(P480="",Q480=""),"",Q480-P480)</f>
        <v/>
      </c>
      <c r="W480" s="23">
        <f>IF(OR(P480="",O480&lt;&gt;"Listed"),"",TODAY()-P480)</f>
        <v/>
      </c>
    </row>
    <row r="481">
      <c r="E481" s="22" t="n"/>
      <c r="F481" s="9" t="n"/>
      <c r="I481" s="9" t="n"/>
      <c r="J481" s="23">
        <f>IF(A481="","",COUNTIFS(Comps!$A$2:$A$1000,A481,Comps!$C$2:$C$1000,"Sold",Comps!$H$2:$H$1000,"&lt;&gt;Loose"))</f>
        <v/>
      </c>
      <c r="K481" s="24">
        <f>IF(A481="","",IFERROR(AVERAGEIFS(Comps!$E$2:$E$1000,Comps!$A$2:$A$1000,A481,Comps!$C$2:$C$1000,"Sold",Comps!$H$2:$H$1000,"&lt;&gt;Loose"),""))</f>
        <v/>
      </c>
      <c r="L481" s="23">
        <f>IF(OR(A481="",J481=0),"",TEXT(MINIFS(Comps!$E$2:$E$1000,Comps!$A$2:$A$1000,A481,Comps!$C$2:$C$1000,"Sold",Comps!$H$2:$H$1000,"&lt;&gt;Loose"),"0")&amp;"-"&amp;TEXT(MAXIFS(Comps!$E$2:$E$1000,Comps!$A$2:$A$1000,A481,Comps!$C$2:$C$1000,"Sold",Comps!$H$2:$H$1000,"&lt;&gt;Loose"),"0"))</f>
        <v/>
      </c>
      <c r="M481" s="24">
        <f>IF(OR(F481="",H481=""),"",ROUND((F481+N(I481)+IF(N(I481)&gt;0,Settings!$B$14,0)+IFERROR(VLOOKUP(H481,Settings!$A$2:$C$10,3,FALSE),0)+Settings!$B$13)/(1-IFERROR(VLOOKUP(H481,Settings!$A$2:$C$10,2,FALSE),0)),2))</f>
        <v/>
      </c>
      <c r="N481" s="9" t="n"/>
      <c r="P481" s="22" t="n"/>
      <c r="Q481" s="22" t="n"/>
      <c r="R481" s="9" t="n"/>
      <c r="S481" s="9" t="n"/>
      <c r="T481" s="24">
        <f>IF(R481="","",ROUND(R481*IFERROR(VLOOKUP(H481,Settings!$A$2:$C$10,2,FALSE),0)+IFERROR(VLOOKUP(H481,Settings!$A$2:$C$10,3,FALSE),0),2))</f>
        <v/>
      </c>
      <c r="U481" s="24">
        <f>IF(R481="","",ROUND(R481-F481-N(S481)-IF(N(S481)&gt;0,Settings!$B$14,0)-T481,2))</f>
        <v/>
      </c>
      <c r="V481" s="23">
        <f>IF(OR(P481="",Q481=""),"",Q481-P481)</f>
        <v/>
      </c>
      <c r="W481" s="23">
        <f>IF(OR(P481="",O481&lt;&gt;"Listed"),"",TODAY()-P481)</f>
        <v/>
      </c>
    </row>
    <row r="482">
      <c r="E482" s="22" t="n"/>
      <c r="F482" s="9" t="n"/>
      <c r="I482" s="9" t="n"/>
      <c r="J482" s="23">
        <f>IF(A482="","",COUNTIFS(Comps!$A$2:$A$1000,A482,Comps!$C$2:$C$1000,"Sold",Comps!$H$2:$H$1000,"&lt;&gt;Loose"))</f>
        <v/>
      </c>
      <c r="K482" s="24">
        <f>IF(A482="","",IFERROR(AVERAGEIFS(Comps!$E$2:$E$1000,Comps!$A$2:$A$1000,A482,Comps!$C$2:$C$1000,"Sold",Comps!$H$2:$H$1000,"&lt;&gt;Loose"),""))</f>
        <v/>
      </c>
      <c r="L482" s="23">
        <f>IF(OR(A482="",J482=0),"",TEXT(MINIFS(Comps!$E$2:$E$1000,Comps!$A$2:$A$1000,A482,Comps!$C$2:$C$1000,"Sold",Comps!$H$2:$H$1000,"&lt;&gt;Loose"),"0")&amp;"-"&amp;TEXT(MAXIFS(Comps!$E$2:$E$1000,Comps!$A$2:$A$1000,A482,Comps!$C$2:$C$1000,"Sold",Comps!$H$2:$H$1000,"&lt;&gt;Loose"),"0"))</f>
        <v/>
      </c>
      <c r="M482" s="24">
        <f>IF(OR(F482="",H482=""),"",ROUND((F482+N(I482)+IF(N(I482)&gt;0,Settings!$B$14,0)+IFERROR(VLOOKUP(H482,Settings!$A$2:$C$10,3,FALSE),0)+Settings!$B$13)/(1-IFERROR(VLOOKUP(H482,Settings!$A$2:$C$10,2,FALSE),0)),2))</f>
        <v/>
      </c>
      <c r="N482" s="9" t="n"/>
      <c r="P482" s="22" t="n"/>
      <c r="Q482" s="22" t="n"/>
      <c r="R482" s="9" t="n"/>
      <c r="S482" s="9" t="n"/>
      <c r="T482" s="24">
        <f>IF(R482="","",ROUND(R482*IFERROR(VLOOKUP(H482,Settings!$A$2:$C$10,2,FALSE),0)+IFERROR(VLOOKUP(H482,Settings!$A$2:$C$10,3,FALSE),0),2))</f>
        <v/>
      </c>
      <c r="U482" s="24">
        <f>IF(R482="","",ROUND(R482-F482-N(S482)-IF(N(S482)&gt;0,Settings!$B$14,0)-T482,2))</f>
        <v/>
      </c>
      <c r="V482" s="23">
        <f>IF(OR(P482="",Q482=""),"",Q482-P482)</f>
        <v/>
      </c>
      <c r="W482" s="23">
        <f>IF(OR(P482="",O482&lt;&gt;"Listed"),"",TODAY()-P482)</f>
        <v/>
      </c>
    </row>
    <row r="483">
      <c r="E483" s="22" t="n"/>
      <c r="F483" s="9" t="n"/>
      <c r="I483" s="9" t="n"/>
      <c r="J483" s="23">
        <f>IF(A483="","",COUNTIFS(Comps!$A$2:$A$1000,A483,Comps!$C$2:$C$1000,"Sold",Comps!$H$2:$H$1000,"&lt;&gt;Loose"))</f>
        <v/>
      </c>
      <c r="K483" s="24">
        <f>IF(A483="","",IFERROR(AVERAGEIFS(Comps!$E$2:$E$1000,Comps!$A$2:$A$1000,A483,Comps!$C$2:$C$1000,"Sold",Comps!$H$2:$H$1000,"&lt;&gt;Loose"),""))</f>
        <v/>
      </c>
      <c r="L483" s="23">
        <f>IF(OR(A483="",J483=0),"",TEXT(MINIFS(Comps!$E$2:$E$1000,Comps!$A$2:$A$1000,A483,Comps!$C$2:$C$1000,"Sold",Comps!$H$2:$H$1000,"&lt;&gt;Loose"),"0")&amp;"-"&amp;TEXT(MAXIFS(Comps!$E$2:$E$1000,Comps!$A$2:$A$1000,A483,Comps!$C$2:$C$1000,"Sold",Comps!$H$2:$H$1000,"&lt;&gt;Loose"),"0"))</f>
        <v/>
      </c>
      <c r="M483" s="24">
        <f>IF(OR(F483="",H483=""),"",ROUND((F483+N(I483)+IF(N(I483)&gt;0,Settings!$B$14,0)+IFERROR(VLOOKUP(H483,Settings!$A$2:$C$10,3,FALSE),0)+Settings!$B$13)/(1-IFERROR(VLOOKUP(H483,Settings!$A$2:$C$10,2,FALSE),0)),2))</f>
        <v/>
      </c>
      <c r="N483" s="9" t="n"/>
      <c r="P483" s="22" t="n"/>
      <c r="Q483" s="22" t="n"/>
      <c r="R483" s="9" t="n"/>
      <c r="S483" s="9" t="n"/>
      <c r="T483" s="24">
        <f>IF(R483="","",ROUND(R483*IFERROR(VLOOKUP(H483,Settings!$A$2:$C$10,2,FALSE),0)+IFERROR(VLOOKUP(H483,Settings!$A$2:$C$10,3,FALSE),0),2))</f>
        <v/>
      </c>
      <c r="U483" s="24">
        <f>IF(R483="","",ROUND(R483-F483-N(S483)-IF(N(S483)&gt;0,Settings!$B$14,0)-T483,2))</f>
        <v/>
      </c>
      <c r="V483" s="23">
        <f>IF(OR(P483="",Q483=""),"",Q483-P483)</f>
        <v/>
      </c>
      <c r="W483" s="23">
        <f>IF(OR(P483="",O483&lt;&gt;"Listed"),"",TODAY()-P483)</f>
        <v/>
      </c>
    </row>
    <row r="484">
      <c r="E484" s="22" t="n"/>
      <c r="F484" s="9" t="n"/>
      <c r="I484" s="9" t="n"/>
      <c r="J484" s="23">
        <f>IF(A484="","",COUNTIFS(Comps!$A$2:$A$1000,A484,Comps!$C$2:$C$1000,"Sold",Comps!$H$2:$H$1000,"&lt;&gt;Loose"))</f>
        <v/>
      </c>
      <c r="K484" s="24">
        <f>IF(A484="","",IFERROR(AVERAGEIFS(Comps!$E$2:$E$1000,Comps!$A$2:$A$1000,A484,Comps!$C$2:$C$1000,"Sold",Comps!$H$2:$H$1000,"&lt;&gt;Loose"),""))</f>
        <v/>
      </c>
      <c r="L484" s="23">
        <f>IF(OR(A484="",J484=0),"",TEXT(MINIFS(Comps!$E$2:$E$1000,Comps!$A$2:$A$1000,A484,Comps!$C$2:$C$1000,"Sold",Comps!$H$2:$H$1000,"&lt;&gt;Loose"),"0")&amp;"-"&amp;TEXT(MAXIFS(Comps!$E$2:$E$1000,Comps!$A$2:$A$1000,A484,Comps!$C$2:$C$1000,"Sold",Comps!$H$2:$H$1000,"&lt;&gt;Loose"),"0"))</f>
        <v/>
      </c>
      <c r="M484" s="24">
        <f>IF(OR(F484="",H484=""),"",ROUND((F484+N(I484)+IF(N(I484)&gt;0,Settings!$B$14,0)+IFERROR(VLOOKUP(H484,Settings!$A$2:$C$10,3,FALSE),0)+Settings!$B$13)/(1-IFERROR(VLOOKUP(H484,Settings!$A$2:$C$10,2,FALSE),0)),2))</f>
        <v/>
      </c>
      <c r="N484" s="9" t="n"/>
      <c r="P484" s="22" t="n"/>
      <c r="Q484" s="22" t="n"/>
      <c r="R484" s="9" t="n"/>
      <c r="S484" s="9" t="n"/>
      <c r="T484" s="24">
        <f>IF(R484="","",ROUND(R484*IFERROR(VLOOKUP(H484,Settings!$A$2:$C$10,2,FALSE),0)+IFERROR(VLOOKUP(H484,Settings!$A$2:$C$10,3,FALSE),0),2))</f>
        <v/>
      </c>
      <c r="U484" s="24">
        <f>IF(R484="","",ROUND(R484-F484-N(S484)-IF(N(S484)&gt;0,Settings!$B$14,0)-T484,2))</f>
        <v/>
      </c>
      <c r="V484" s="23">
        <f>IF(OR(P484="",Q484=""),"",Q484-P484)</f>
        <v/>
      </c>
      <c r="W484" s="23">
        <f>IF(OR(P484="",O484&lt;&gt;"Listed"),"",TODAY()-P484)</f>
        <v/>
      </c>
    </row>
    <row r="485">
      <c r="E485" s="22" t="n"/>
      <c r="F485" s="9" t="n"/>
      <c r="I485" s="9" t="n"/>
      <c r="J485" s="23">
        <f>IF(A485="","",COUNTIFS(Comps!$A$2:$A$1000,A485,Comps!$C$2:$C$1000,"Sold",Comps!$H$2:$H$1000,"&lt;&gt;Loose"))</f>
        <v/>
      </c>
      <c r="K485" s="24">
        <f>IF(A485="","",IFERROR(AVERAGEIFS(Comps!$E$2:$E$1000,Comps!$A$2:$A$1000,A485,Comps!$C$2:$C$1000,"Sold",Comps!$H$2:$H$1000,"&lt;&gt;Loose"),""))</f>
        <v/>
      </c>
      <c r="L485" s="23">
        <f>IF(OR(A485="",J485=0),"",TEXT(MINIFS(Comps!$E$2:$E$1000,Comps!$A$2:$A$1000,A485,Comps!$C$2:$C$1000,"Sold",Comps!$H$2:$H$1000,"&lt;&gt;Loose"),"0")&amp;"-"&amp;TEXT(MAXIFS(Comps!$E$2:$E$1000,Comps!$A$2:$A$1000,A485,Comps!$C$2:$C$1000,"Sold",Comps!$H$2:$H$1000,"&lt;&gt;Loose"),"0"))</f>
        <v/>
      </c>
      <c r="M485" s="24">
        <f>IF(OR(F485="",H485=""),"",ROUND((F485+N(I485)+IF(N(I485)&gt;0,Settings!$B$14,0)+IFERROR(VLOOKUP(H485,Settings!$A$2:$C$10,3,FALSE),0)+Settings!$B$13)/(1-IFERROR(VLOOKUP(H485,Settings!$A$2:$C$10,2,FALSE),0)),2))</f>
        <v/>
      </c>
      <c r="N485" s="9" t="n"/>
      <c r="P485" s="22" t="n"/>
      <c r="Q485" s="22" t="n"/>
      <c r="R485" s="9" t="n"/>
      <c r="S485" s="9" t="n"/>
      <c r="T485" s="24">
        <f>IF(R485="","",ROUND(R485*IFERROR(VLOOKUP(H485,Settings!$A$2:$C$10,2,FALSE),0)+IFERROR(VLOOKUP(H485,Settings!$A$2:$C$10,3,FALSE),0),2))</f>
        <v/>
      </c>
      <c r="U485" s="24">
        <f>IF(R485="","",ROUND(R485-F485-N(S485)-IF(N(S485)&gt;0,Settings!$B$14,0)-T485,2))</f>
        <v/>
      </c>
      <c r="V485" s="23">
        <f>IF(OR(P485="",Q485=""),"",Q485-P485)</f>
        <v/>
      </c>
      <c r="W485" s="23">
        <f>IF(OR(P485="",O485&lt;&gt;"Listed"),"",TODAY()-P485)</f>
        <v/>
      </c>
    </row>
    <row r="486">
      <c r="E486" s="22" t="n"/>
      <c r="F486" s="9" t="n"/>
      <c r="I486" s="9" t="n"/>
      <c r="J486" s="23">
        <f>IF(A486="","",COUNTIFS(Comps!$A$2:$A$1000,A486,Comps!$C$2:$C$1000,"Sold",Comps!$H$2:$H$1000,"&lt;&gt;Loose"))</f>
        <v/>
      </c>
      <c r="K486" s="24">
        <f>IF(A486="","",IFERROR(AVERAGEIFS(Comps!$E$2:$E$1000,Comps!$A$2:$A$1000,A486,Comps!$C$2:$C$1000,"Sold",Comps!$H$2:$H$1000,"&lt;&gt;Loose"),""))</f>
        <v/>
      </c>
      <c r="L486" s="23">
        <f>IF(OR(A486="",J486=0),"",TEXT(MINIFS(Comps!$E$2:$E$1000,Comps!$A$2:$A$1000,A486,Comps!$C$2:$C$1000,"Sold",Comps!$H$2:$H$1000,"&lt;&gt;Loose"),"0")&amp;"-"&amp;TEXT(MAXIFS(Comps!$E$2:$E$1000,Comps!$A$2:$A$1000,A486,Comps!$C$2:$C$1000,"Sold",Comps!$H$2:$H$1000,"&lt;&gt;Loose"),"0"))</f>
        <v/>
      </c>
      <c r="M486" s="24">
        <f>IF(OR(F486="",H486=""),"",ROUND((F486+N(I486)+IF(N(I486)&gt;0,Settings!$B$14,0)+IFERROR(VLOOKUP(H486,Settings!$A$2:$C$10,3,FALSE),0)+Settings!$B$13)/(1-IFERROR(VLOOKUP(H486,Settings!$A$2:$C$10,2,FALSE),0)),2))</f>
        <v/>
      </c>
      <c r="N486" s="9" t="n"/>
      <c r="P486" s="22" t="n"/>
      <c r="Q486" s="22" t="n"/>
      <c r="R486" s="9" t="n"/>
      <c r="S486" s="9" t="n"/>
      <c r="T486" s="24">
        <f>IF(R486="","",ROUND(R486*IFERROR(VLOOKUP(H486,Settings!$A$2:$C$10,2,FALSE),0)+IFERROR(VLOOKUP(H486,Settings!$A$2:$C$10,3,FALSE),0),2))</f>
        <v/>
      </c>
      <c r="U486" s="24">
        <f>IF(R486="","",ROUND(R486-F486-N(S486)-IF(N(S486)&gt;0,Settings!$B$14,0)-T486,2))</f>
        <v/>
      </c>
      <c r="V486" s="23">
        <f>IF(OR(P486="",Q486=""),"",Q486-P486)</f>
        <v/>
      </c>
      <c r="W486" s="23">
        <f>IF(OR(P486="",O486&lt;&gt;"Listed"),"",TODAY()-P486)</f>
        <v/>
      </c>
    </row>
    <row r="487">
      <c r="E487" s="22" t="n"/>
      <c r="F487" s="9" t="n"/>
      <c r="I487" s="9" t="n"/>
      <c r="J487" s="23">
        <f>IF(A487="","",COUNTIFS(Comps!$A$2:$A$1000,A487,Comps!$C$2:$C$1000,"Sold",Comps!$H$2:$H$1000,"&lt;&gt;Loose"))</f>
        <v/>
      </c>
      <c r="K487" s="24">
        <f>IF(A487="","",IFERROR(AVERAGEIFS(Comps!$E$2:$E$1000,Comps!$A$2:$A$1000,A487,Comps!$C$2:$C$1000,"Sold",Comps!$H$2:$H$1000,"&lt;&gt;Loose"),""))</f>
        <v/>
      </c>
      <c r="L487" s="23">
        <f>IF(OR(A487="",J487=0),"",TEXT(MINIFS(Comps!$E$2:$E$1000,Comps!$A$2:$A$1000,A487,Comps!$C$2:$C$1000,"Sold",Comps!$H$2:$H$1000,"&lt;&gt;Loose"),"0")&amp;"-"&amp;TEXT(MAXIFS(Comps!$E$2:$E$1000,Comps!$A$2:$A$1000,A487,Comps!$C$2:$C$1000,"Sold",Comps!$H$2:$H$1000,"&lt;&gt;Loose"),"0"))</f>
        <v/>
      </c>
      <c r="M487" s="24">
        <f>IF(OR(F487="",H487=""),"",ROUND((F487+N(I487)+IF(N(I487)&gt;0,Settings!$B$14,0)+IFERROR(VLOOKUP(H487,Settings!$A$2:$C$10,3,FALSE),0)+Settings!$B$13)/(1-IFERROR(VLOOKUP(H487,Settings!$A$2:$C$10,2,FALSE),0)),2))</f>
        <v/>
      </c>
      <c r="N487" s="9" t="n"/>
      <c r="P487" s="22" t="n"/>
      <c r="Q487" s="22" t="n"/>
      <c r="R487" s="9" t="n"/>
      <c r="S487" s="9" t="n"/>
      <c r="T487" s="24">
        <f>IF(R487="","",ROUND(R487*IFERROR(VLOOKUP(H487,Settings!$A$2:$C$10,2,FALSE),0)+IFERROR(VLOOKUP(H487,Settings!$A$2:$C$10,3,FALSE),0),2))</f>
        <v/>
      </c>
      <c r="U487" s="24">
        <f>IF(R487="","",ROUND(R487-F487-N(S487)-IF(N(S487)&gt;0,Settings!$B$14,0)-T487,2))</f>
        <v/>
      </c>
      <c r="V487" s="23">
        <f>IF(OR(P487="",Q487=""),"",Q487-P487)</f>
        <v/>
      </c>
      <c r="W487" s="23">
        <f>IF(OR(P487="",O487&lt;&gt;"Listed"),"",TODAY()-P487)</f>
        <v/>
      </c>
    </row>
    <row r="488">
      <c r="E488" s="22" t="n"/>
      <c r="F488" s="9" t="n"/>
      <c r="I488" s="9" t="n"/>
      <c r="J488" s="23">
        <f>IF(A488="","",COUNTIFS(Comps!$A$2:$A$1000,A488,Comps!$C$2:$C$1000,"Sold",Comps!$H$2:$H$1000,"&lt;&gt;Loose"))</f>
        <v/>
      </c>
      <c r="K488" s="24">
        <f>IF(A488="","",IFERROR(AVERAGEIFS(Comps!$E$2:$E$1000,Comps!$A$2:$A$1000,A488,Comps!$C$2:$C$1000,"Sold",Comps!$H$2:$H$1000,"&lt;&gt;Loose"),""))</f>
        <v/>
      </c>
      <c r="L488" s="23">
        <f>IF(OR(A488="",J488=0),"",TEXT(MINIFS(Comps!$E$2:$E$1000,Comps!$A$2:$A$1000,A488,Comps!$C$2:$C$1000,"Sold",Comps!$H$2:$H$1000,"&lt;&gt;Loose"),"0")&amp;"-"&amp;TEXT(MAXIFS(Comps!$E$2:$E$1000,Comps!$A$2:$A$1000,A488,Comps!$C$2:$C$1000,"Sold",Comps!$H$2:$H$1000,"&lt;&gt;Loose"),"0"))</f>
        <v/>
      </c>
      <c r="M488" s="24">
        <f>IF(OR(F488="",H488=""),"",ROUND((F488+N(I488)+IF(N(I488)&gt;0,Settings!$B$14,0)+IFERROR(VLOOKUP(H488,Settings!$A$2:$C$10,3,FALSE),0)+Settings!$B$13)/(1-IFERROR(VLOOKUP(H488,Settings!$A$2:$C$10,2,FALSE),0)),2))</f>
        <v/>
      </c>
      <c r="N488" s="9" t="n"/>
      <c r="P488" s="22" t="n"/>
      <c r="Q488" s="22" t="n"/>
      <c r="R488" s="9" t="n"/>
      <c r="S488" s="9" t="n"/>
      <c r="T488" s="24">
        <f>IF(R488="","",ROUND(R488*IFERROR(VLOOKUP(H488,Settings!$A$2:$C$10,2,FALSE),0)+IFERROR(VLOOKUP(H488,Settings!$A$2:$C$10,3,FALSE),0),2))</f>
        <v/>
      </c>
      <c r="U488" s="24">
        <f>IF(R488="","",ROUND(R488-F488-N(S488)-IF(N(S488)&gt;0,Settings!$B$14,0)-T488,2))</f>
        <v/>
      </c>
      <c r="V488" s="23">
        <f>IF(OR(P488="",Q488=""),"",Q488-P488)</f>
        <v/>
      </c>
      <c r="W488" s="23">
        <f>IF(OR(P488="",O488&lt;&gt;"Listed"),"",TODAY()-P488)</f>
        <v/>
      </c>
    </row>
    <row r="489">
      <c r="E489" s="22" t="n"/>
      <c r="F489" s="9" t="n"/>
      <c r="I489" s="9" t="n"/>
      <c r="J489" s="23">
        <f>IF(A489="","",COUNTIFS(Comps!$A$2:$A$1000,A489,Comps!$C$2:$C$1000,"Sold",Comps!$H$2:$H$1000,"&lt;&gt;Loose"))</f>
        <v/>
      </c>
      <c r="K489" s="24">
        <f>IF(A489="","",IFERROR(AVERAGEIFS(Comps!$E$2:$E$1000,Comps!$A$2:$A$1000,A489,Comps!$C$2:$C$1000,"Sold",Comps!$H$2:$H$1000,"&lt;&gt;Loose"),""))</f>
        <v/>
      </c>
      <c r="L489" s="23">
        <f>IF(OR(A489="",J489=0),"",TEXT(MINIFS(Comps!$E$2:$E$1000,Comps!$A$2:$A$1000,A489,Comps!$C$2:$C$1000,"Sold",Comps!$H$2:$H$1000,"&lt;&gt;Loose"),"0")&amp;"-"&amp;TEXT(MAXIFS(Comps!$E$2:$E$1000,Comps!$A$2:$A$1000,A489,Comps!$C$2:$C$1000,"Sold",Comps!$H$2:$H$1000,"&lt;&gt;Loose"),"0"))</f>
        <v/>
      </c>
      <c r="M489" s="24">
        <f>IF(OR(F489="",H489=""),"",ROUND((F489+N(I489)+IF(N(I489)&gt;0,Settings!$B$14,0)+IFERROR(VLOOKUP(H489,Settings!$A$2:$C$10,3,FALSE),0)+Settings!$B$13)/(1-IFERROR(VLOOKUP(H489,Settings!$A$2:$C$10,2,FALSE),0)),2))</f>
        <v/>
      </c>
      <c r="N489" s="9" t="n"/>
      <c r="P489" s="22" t="n"/>
      <c r="Q489" s="22" t="n"/>
      <c r="R489" s="9" t="n"/>
      <c r="S489" s="9" t="n"/>
      <c r="T489" s="24">
        <f>IF(R489="","",ROUND(R489*IFERROR(VLOOKUP(H489,Settings!$A$2:$C$10,2,FALSE),0)+IFERROR(VLOOKUP(H489,Settings!$A$2:$C$10,3,FALSE),0),2))</f>
        <v/>
      </c>
      <c r="U489" s="24">
        <f>IF(R489="","",ROUND(R489-F489-N(S489)-IF(N(S489)&gt;0,Settings!$B$14,0)-T489,2))</f>
        <v/>
      </c>
      <c r="V489" s="23">
        <f>IF(OR(P489="",Q489=""),"",Q489-P489)</f>
        <v/>
      </c>
      <c r="W489" s="23">
        <f>IF(OR(P489="",O489&lt;&gt;"Listed"),"",TODAY()-P489)</f>
        <v/>
      </c>
    </row>
    <row r="490">
      <c r="E490" s="22" t="n"/>
      <c r="F490" s="9" t="n"/>
      <c r="I490" s="9" t="n"/>
      <c r="J490" s="23">
        <f>IF(A490="","",COUNTIFS(Comps!$A$2:$A$1000,A490,Comps!$C$2:$C$1000,"Sold",Comps!$H$2:$H$1000,"&lt;&gt;Loose"))</f>
        <v/>
      </c>
      <c r="K490" s="24">
        <f>IF(A490="","",IFERROR(AVERAGEIFS(Comps!$E$2:$E$1000,Comps!$A$2:$A$1000,A490,Comps!$C$2:$C$1000,"Sold",Comps!$H$2:$H$1000,"&lt;&gt;Loose"),""))</f>
        <v/>
      </c>
      <c r="L490" s="23">
        <f>IF(OR(A490="",J490=0),"",TEXT(MINIFS(Comps!$E$2:$E$1000,Comps!$A$2:$A$1000,A490,Comps!$C$2:$C$1000,"Sold",Comps!$H$2:$H$1000,"&lt;&gt;Loose"),"0")&amp;"-"&amp;TEXT(MAXIFS(Comps!$E$2:$E$1000,Comps!$A$2:$A$1000,A490,Comps!$C$2:$C$1000,"Sold",Comps!$H$2:$H$1000,"&lt;&gt;Loose"),"0"))</f>
        <v/>
      </c>
      <c r="M490" s="24">
        <f>IF(OR(F490="",H490=""),"",ROUND((F490+N(I490)+IF(N(I490)&gt;0,Settings!$B$14,0)+IFERROR(VLOOKUP(H490,Settings!$A$2:$C$10,3,FALSE),0)+Settings!$B$13)/(1-IFERROR(VLOOKUP(H490,Settings!$A$2:$C$10,2,FALSE),0)),2))</f>
        <v/>
      </c>
      <c r="N490" s="9" t="n"/>
      <c r="P490" s="22" t="n"/>
      <c r="Q490" s="22" t="n"/>
      <c r="R490" s="9" t="n"/>
      <c r="S490" s="9" t="n"/>
      <c r="T490" s="24">
        <f>IF(R490="","",ROUND(R490*IFERROR(VLOOKUP(H490,Settings!$A$2:$C$10,2,FALSE),0)+IFERROR(VLOOKUP(H490,Settings!$A$2:$C$10,3,FALSE),0),2))</f>
        <v/>
      </c>
      <c r="U490" s="24">
        <f>IF(R490="","",ROUND(R490-F490-N(S490)-IF(N(S490)&gt;0,Settings!$B$14,0)-T490,2))</f>
        <v/>
      </c>
      <c r="V490" s="23">
        <f>IF(OR(P490="",Q490=""),"",Q490-P490)</f>
        <v/>
      </c>
      <c r="W490" s="23">
        <f>IF(OR(P490="",O490&lt;&gt;"Listed"),"",TODAY()-P490)</f>
        <v/>
      </c>
    </row>
    <row r="491">
      <c r="E491" s="22" t="n"/>
      <c r="F491" s="9" t="n"/>
      <c r="I491" s="9" t="n"/>
      <c r="J491" s="23">
        <f>IF(A491="","",COUNTIFS(Comps!$A$2:$A$1000,A491,Comps!$C$2:$C$1000,"Sold",Comps!$H$2:$H$1000,"&lt;&gt;Loose"))</f>
        <v/>
      </c>
      <c r="K491" s="24">
        <f>IF(A491="","",IFERROR(AVERAGEIFS(Comps!$E$2:$E$1000,Comps!$A$2:$A$1000,A491,Comps!$C$2:$C$1000,"Sold",Comps!$H$2:$H$1000,"&lt;&gt;Loose"),""))</f>
        <v/>
      </c>
      <c r="L491" s="23">
        <f>IF(OR(A491="",J491=0),"",TEXT(MINIFS(Comps!$E$2:$E$1000,Comps!$A$2:$A$1000,A491,Comps!$C$2:$C$1000,"Sold",Comps!$H$2:$H$1000,"&lt;&gt;Loose"),"0")&amp;"-"&amp;TEXT(MAXIFS(Comps!$E$2:$E$1000,Comps!$A$2:$A$1000,A491,Comps!$C$2:$C$1000,"Sold",Comps!$H$2:$H$1000,"&lt;&gt;Loose"),"0"))</f>
        <v/>
      </c>
      <c r="M491" s="24">
        <f>IF(OR(F491="",H491=""),"",ROUND((F491+N(I491)+IF(N(I491)&gt;0,Settings!$B$14,0)+IFERROR(VLOOKUP(H491,Settings!$A$2:$C$10,3,FALSE),0)+Settings!$B$13)/(1-IFERROR(VLOOKUP(H491,Settings!$A$2:$C$10,2,FALSE),0)),2))</f>
        <v/>
      </c>
      <c r="N491" s="9" t="n"/>
      <c r="P491" s="22" t="n"/>
      <c r="Q491" s="22" t="n"/>
      <c r="R491" s="9" t="n"/>
      <c r="S491" s="9" t="n"/>
      <c r="T491" s="24">
        <f>IF(R491="","",ROUND(R491*IFERROR(VLOOKUP(H491,Settings!$A$2:$C$10,2,FALSE),0)+IFERROR(VLOOKUP(H491,Settings!$A$2:$C$10,3,FALSE),0),2))</f>
        <v/>
      </c>
      <c r="U491" s="24">
        <f>IF(R491="","",ROUND(R491-F491-N(S491)-IF(N(S491)&gt;0,Settings!$B$14,0)-T491,2))</f>
        <v/>
      </c>
      <c r="V491" s="23">
        <f>IF(OR(P491="",Q491=""),"",Q491-P491)</f>
        <v/>
      </c>
      <c r="W491" s="23">
        <f>IF(OR(P491="",O491&lt;&gt;"Listed"),"",TODAY()-P491)</f>
        <v/>
      </c>
    </row>
    <row r="492">
      <c r="E492" s="22" t="n"/>
      <c r="F492" s="9" t="n"/>
      <c r="I492" s="9" t="n"/>
      <c r="J492" s="23">
        <f>IF(A492="","",COUNTIFS(Comps!$A$2:$A$1000,A492,Comps!$C$2:$C$1000,"Sold",Comps!$H$2:$H$1000,"&lt;&gt;Loose"))</f>
        <v/>
      </c>
      <c r="K492" s="24">
        <f>IF(A492="","",IFERROR(AVERAGEIFS(Comps!$E$2:$E$1000,Comps!$A$2:$A$1000,A492,Comps!$C$2:$C$1000,"Sold",Comps!$H$2:$H$1000,"&lt;&gt;Loose"),""))</f>
        <v/>
      </c>
      <c r="L492" s="23">
        <f>IF(OR(A492="",J492=0),"",TEXT(MINIFS(Comps!$E$2:$E$1000,Comps!$A$2:$A$1000,A492,Comps!$C$2:$C$1000,"Sold",Comps!$H$2:$H$1000,"&lt;&gt;Loose"),"0")&amp;"-"&amp;TEXT(MAXIFS(Comps!$E$2:$E$1000,Comps!$A$2:$A$1000,A492,Comps!$C$2:$C$1000,"Sold",Comps!$H$2:$H$1000,"&lt;&gt;Loose"),"0"))</f>
        <v/>
      </c>
      <c r="M492" s="24">
        <f>IF(OR(F492="",H492=""),"",ROUND((F492+N(I492)+IF(N(I492)&gt;0,Settings!$B$14,0)+IFERROR(VLOOKUP(H492,Settings!$A$2:$C$10,3,FALSE),0)+Settings!$B$13)/(1-IFERROR(VLOOKUP(H492,Settings!$A$2:$C$10,2,FALSE),0)),2))</f>
        <v/>
      </c>
      <c r="N492" s="9" t="n"/>
      <c r="P492" s="22" t="n"/>
      <c r="Q492" s="22" t="n"/>
      <c r="R492" s="9" t="n"/>
      <c r="S492" s="9" t="n"/>
      <c r="T492" s="24">
        <f>IF(R492="","",ROUND(R492*IFERROR(VLOOKUP(H492,Settings!$A$2:$C$10,2,FALSE),0)+IFERROR(VLOOKUP(H492,Settings!$A$2:$C$10,3,FALSE),0),2))</f>
        <v/>
      </c>
      <c r="U492" s="24">
        <f>IF(R492="","",ROUND(R492-F492-N(S492)-IF(N(S492)&gt;0,Settings!$B$14,0)-T492,2))</f>
        <v/>
      </c>
      <c r="V492" s="23">
        <f>IF(OR(P492="",Q492=""),"",Q492-P492)</f>
        <v/>
      </c>
      <c r="W492" s="23">
        <f>IF(OR(P492="",O492&lt;&gt;"Listed"),"",TODAY()-P492)</f>
        <v/>
      </c>
    </row>
    <row r="493">
      <c r="E493" s="22" t="n"/>
      <c r="F493" s="9" t="n"/>
      <c r="I493" s="9" t="n"/>
      <c r="J493" s="23">
        <f>IF(A493="","",COUNTIFS(Comps!$A$2:$A$1000,A493,Comps!$C$2:$C$1000,"Sold",Comps!$H$2:$H$1000,"&lt;&gt;Loose"))</f>
        <v/>
      </c>
      <c r="K493" s="24">
        <f>IF(A493="","",IFERROR(AVERAGEIFS(Comps!$E$2:$E$1000,Comps!$A$2:$A$1000,A493,Comps!$C$2:$C$1000,"Sold",Comps!$H$2:$H$1000,"&lt;&gt;Loose"),""))</f>
        <v/>
      </c>
      <c r="L493" s="23">
        <f>IF(OR(A493="",J493=0),"",TEXT(MINIFS(Comps!$E$2:$E$1000,Comps!$A$2:$A$1000,A493,Comps!$C$2:$C$1000,"Sold",Comps!$H$2:$H$1000,"&lt;&gt;Loose"),"0")&amp;"-"&amp;TEXT(MAXIFS(Comps!$E$2:$E$1000,Comps!$A$2:$A$1000,A493,Comps!$C$2:$C$1000,"Sold",Comps!$H$2:$H$1000,"&lt;&gt;Loose"),"0"))</f>
        <v/>
      </c>
      <c r="M493" s="24">
        <f>IF(OR(F493="",H493=""),"",ROUND((F493+N(I493)+IF(N(I493)&gt;0,Settings!$B$14,0)+IFERROR(VLOOKUP(H493,Settings!$A$2:$C$10,3,FALSE),0)+Settings!$B$13)/(1-IFERROR(VLOOKUP(H493,Settings!$A$2:$C$10,2,FALSE),0)),2))</f>
        <v/>
      </c>
      <c r="N493" s="9" t="n"/>
      <c r="P493" s="22" t="n"/>
      <c r="Q493" s="22" t="n"/>
      <c r="R493" s="9" t="n"/>
      <c r="S493" s="9" t="n"/>
      <c r="T493" s="24">
        <f>IF(R493="","",ROUND(R493*IFERROR(VLOOKUP(H493,Settings!$A$2:$C$10,2,FALSE),0)+IFERROR(VLOOKUP(H493,Settings!$A$2:$C$10,3,FALSE),0),2))</f>
        <v/>
      </c>
      <c r="U493" s="24">
        <f>IF(R493="","",ROUND(R493-F493-N(S493)-IF(N(S493)&gt;0,Settings!$B$14,0)-T493,2))</f>
        <v/>
      </c>
      <c r="V493" s="23">
        <f>IF(OR(P493="",Q493=""),"",Q493-P493)</f>
        <v/>
      </c>
      <c r="W493" s="23">
        <f>IF(OR(P493="",O493&lt;&gt;"Listed"),"",TODAY()-P493)</f>
        <v/>
      </c>
    </row>
    <row r="494">
      <c r="E494" s="22" t="n"/>
      <c r="F494" s="9" t="n"/>
      <c r="I494" s="9" t="n"/>
      <c r="J494" s="23">
        <f>IF(A494="","",COUNTIFS(Comps!$A$2:$A$1000,A494,Comps!$C$2:$C$1000,"Sold",Comps!$H$2:$H$1000,"&lt;&gt;Loose"))</f>
        <v/>
      </c>
      <c r="K494" s="24">
        <f>IF(A494="","",IFERROR(AVERAGEIFS(Comps!$E$2:$E$1000,Comps!$A$2:$A$1000,A494,Comps!$C$2:$C$1000,"Sold",Comps!$H$2:$H$1000,"&lt;&gt;Loose"),""))</f>
        <v/>
      </c>
      <c r="L494" s="23">
        <f>IF(OR(A494="",J494=0),"",TEXT(MINIFS(Comps!$E$2:$E$1000,Comps!$A$2:$A$1000,A494,Comps!$C$2:$C$1000,"Sold",Comps!$H$2:$H$1000,"&lt;&gt;Loose"),"0")&amp;"-"&amp;TEXT(MAXIFS(Comps!$E$2:$E$1000,Comps!$A$2:$A$1000,A494,Comps!$C$2:$C$1000,"Sold",Comps!$H$2:$H$1000,"&lt;&gt;Loose"),"0"))</f>
        <v/>
      </c>
      <c r="M494" s="24">
        <f>IF(OR(F494="",H494=""),"",ROUND((F494+N(I494)+IF(N(I494)&gt;0,Settings!$B$14,0)+IFERROR(VLOOKUP(H494,Settings!$A$2:$C$10,3,FALSE),0)+Settings!$B$13)/(1-IFERROR(VLOOKUP(H494,Settings!$A$2:$C$10,2,FALSE),0)),2))</f>
        <v/>
      </c>
      <c r="N494" s="9" t="n"/>
      <c r="P494" s="22" t="n"/>
      <c r="Q494" s="22" t="n"/>
      <c r="R494" s="9" t="n"/>
      <c r="S494" s="9" t="n"/>
      <c r="T494" s="24">
        <f>IF(R494="","",ROUND(R494*IFERROR(VLOOKUP(H494,Settings!$A$2:$C$10,2,FALSE),0)+IFERROR(VLOOKUP(H494,Settings!$A$2:$C$10,3,FALSE),0),2))</f>
        <v/>
      </c>
      <c r="U494" s="24">
        <f>IF(R494="","",ROUND(R494-F494-N(S494)-IF(N(S494)&gt;0,Settings!$B$14,0)-T494,2))</f>
        <v/>
      </c>
      <c r="V494" s="23">
        <f>IF(OR(P494="",Q494=""),"",Q494-P494)</f>
        <v/>
      </c>
      <c r="W494" s="23">
        <f>IF(OR(P494="",O494&lt;&gt;"Listed"),"",TODAY()-P494)</f>
        <v/>
      </c>
    </row>
    <row r="495">
      <c r="E495" s="22" t="n"/>
      <c r="F495" s="9" t="n"/>
      <c r="I495" s="9" t="n"/>
      <c r="J495" s="23">
        <f>IF(A495="","",COUNTIFS(Comps!$A$2:$A$1000,A495,Comps!$C$2:$C$1000,"Sold",Comps!$H$2:$H$1000,"&lt;&gt;Loose"))</f>
        <v/>
      </c>
      <c r="K495" s="24">
        <f>IF(A495="","",IFERROR(AVERAGEIFS(Comps!$E$2:$E$1000,Comps!$A$2:$A$1000,A495,Comps!$C$2:$C$1000,"Sold",Comps!$H$2:$H$1000,"&lt;&gt;Loose"),""))</f>
        <v/>
      </c>
      <c r="L495" s="23">
        <f>IF(OR(A495="",J495=0),"",TEXT(MINIFS(Comps!$E$2:$E$1000,Comps!$A$2:$A$1000,A495,Comps!$C$2:$C$1000,"Sold",Comps!$H$2:$H$1000,"&lt;&gt;Loose"),"0")&amp;"-"&amp;TEXT(MAXIFS(Comps!$E$2:$E$1000,Comps!$A$2:$A$1000,A495,Comps!$C$2:$C$1000,"Sold",Comps!$H$2:$H$1000,"&lt;&gt;Loose"),"0"))</f>
        <v/>
      </c>
      <c r="M495" s="24">
        <f>IF(OR(F495="",H495=""),"",ROUND((F495+N(I495)+IF(N(I495)&gt;0,Settings!$B$14,0)+IFERROR(VLOOKUP(H495,Settings!$A$2:$C$10,3,FALSE),0)+Settings!$B$13)/(1-IFERROR(VLOOKUP(H495,Settings!$A$2:$C$10,2,FALSE),0)),2))</f>
        <v/>
      </c>
      <c r="N495" s="9" t="n"/>
      <c r="P495" s="22" t="n"/>
      <c r="Q495" s="22" t="n"/>
      <c r="R495" s="9" t="n"/>
      <c r="S495" s="9" t="n"/>
      <c r="T495" s="24">
        <f>IF(R495="","",ROUND(R495*IFERROR(VLOOKUP(H495,Settings!$A$2:$C$10,2,FALSE),0)+IFERROR(VLOOKUP(H495,Settings!$A$2:$C$10,3,FALSE),0),2))</f>
        <v/>
      </c>
      <c r="U495" s="24">
        <f>IF(R495="","",ROUND(R495-F495-N(S495)-IF(N(S495)&gt;0,Settings!$B$14,0)-T495,2))</f>
        <v/>
      </c>
      <c r="V495" s="23">
        <f>IF(OR(P495="",Q495=""),"",Q495-P495)</f>
        <v/>
      </c>
      <c r="W495" s="23">
        <f>IF(OR(P495="",O495&lt;&gt;"Listed"),"",TODAY()-P495)</f>
        <v/>
      </c>
    </row>
    <row r="496">
      <c r="E496" s="22" t="n"/>
      <c r="F496" s="9" t="n"/>
      <c r="I496" s="9" t="n"/>
      <c r="J496" s="23">
        <f>IF(A496="","",COUNTIFS(Comps!$A$2:$A$1000,A496,Comps!$C$2:$C$1000,"Sold",Comps!$H$2:$H$1000,"&lt;&gt;Loose"))</f>
        <v/>
      </c>
      <c r="K496" s="24">
        <f>IF(A496="","",IFERROR(AVERAGEIFS(Comps!$E$2:$E$1000,Comps!$A$2:$A$1000,A496,Comps!$C$2:$C$1000,"Sold",Comps!$H$2:$H$1000,"&lt;&gt;Loose"),""))</f>
        <v/>
      </c>
      <c r="L496" s="23">
        <f>IF(OR(A496="",J496=0),"",TEXT(MINIFS(Comps!$E$2:$E$1000,Comps!$A$2:$A$1000,A496,Comps!$C$2:$C$1000,"Sold",Comps!$H$2:$H$1000,"&lt;&gt;Loose"),"0")&amp;"-"&amp;TEXT(MAXIFS(Comps!$E$2:$E$1000,Comps!$A$2:$A$1000,A496,Comps!$C$2:$C$1000,"Sold",Comps!$H$2:$H$1000,"&lt;&gt;Loose"),"0"))</f>
        <v/>
      </c>
      <c r="M496" s="24">
        <f>IF(OR(F496="",H496=""),"",ROUND((F496+N(I496)+IF(N(I496)&gt;0,Settings!$B$14,0)+IFERROR(VLOOKUP(H496,Settings!$A$2:$C$10,3,FALSE),0)+Settings!$B$13)/(1-IFERROR(VLOOKUP(H496,Settings!$A$2:$C$10,2,FALSE),0)),2))</f>
        <v/>
      </c>
      <c r="N496" s="9" t="n"/>
      <c r="P496" s="22" t="n"/>
      <c r="Q496" s="22" t="n"/>
      <c r="R496" s="9" t="n"/>
      <c r="S496" s="9" t="n"/>
      <c r="T496" s="24">
        <f>IF(R496="","",ROUND(R496*IFERROR(VLOOKUP(H496,Settings!$A$2:$C$10,2,FALSE),0)+IFERROR(VLOOKUP(H496,Settings!$A$2:$C$10,3,FALSE),0),2))</f>
        <v/>
      </c>
      <c r="U496" s="24">
        <f>IF(R496="","",ROUND(R496-F496-N(S496)-IF(N(S496)&gt;0,Settings!$B$14,0)-T496,2))</f>
        <v/>
      </c>
      <c r="V496" s="23">
        <f>IF(OR(P496="",Q496=""),"",Q496-P496)</f>
        <v/>
      </c>
      <c r="W496" s="23">
        <f>IF(OR(P496="",O496&lt;&gt;"Listed"),"",TODAY()-P496)</f>
        <v/>
      </c>
    </row>
    <row r="497">
      <c r="E497" s="22" t="n"/>
      <c r="F497" s="9" t="n"/>
      <c r="I497" s="9" t="n"/>
      <c r="J497" s="23">
        <f>IF(A497="","",COUNTIFS(Comps!$A$2:$A$1000,A497,Comps!$C$2:$C$1000,"Sold",Comps!$H$2:$H$1000,"&lt;&gt;Loose"))</f>
        <v/>
      </c>
      <c r="K497" s="24">
        <f>IF(A497="","",IFERROR(AVERAGEIFS(Comps!$E$2:$E$1000,Comps!$A$2:$A$1000,A497,Comps!$C$2:$C$1000,"Sold",Comps!$H$2:$H$1000,"&lt;&gt;Loose"),""))</f>
        <v/>
      </c>
      <c r="L497" s="23">
        <f>IF(OR(A497="",J497=0),"",TEXT(MINIFS(Comps!$E$2:$E$1000,Comps!$A$2:$A$1000,A497,Comps!$C$2:$C$1000,"Sold",Comps!$H$2:$H$1000,"&lt;&gt;Loose"),"0")&amp;"-"&amp;TEXT(MAXIFS(Comps!$E$2:$E$1000,Comps!$A$2:$A$1000,A497,Comps!$C$2:$C$1000,"Sold",Comps!$H$2:$H$1000,"&lt;&gt;Loose"),"0"))</f>
        <v/>
      </c>
      <c r="M497" s="24">
        <f>IF(OR(F497="",H497=""),"",ROUND((F497+N(I497)+IF(N(I497)&gt;0,Settings!$B$14,0)+IFERROR(VLOOKUP(H497,Settings!$A$2:$C$10,3,FALSE),0)+Settings!$B$13)/(1-IFERROR(VLOOKUP(H497,Settings!$A$2:$C$10,2,FALSE),0)),2))</f>
        <v/>
      </c>
      <c r="N497" s="9" t="n"/>
      <c r="P497" s="22" t="n"/>
      <c r="Q497" s="22" t="n"/>
      <c r="R497" s="9" t="n"/>
      <c r="S497" s="9" t="n"/>
      <c r="T497" s="24">
        <f>IF(R497="","",ROUND(R497*IFERROR(VLOOKUP(H497,Settings!$A$2:$C$10,2,FALSE),0)+IFERROR(VLOOKUP(H497,Settings!$A$2:$C$10,3,FALSE),0),2))</f>
        <v/>
      </c>
      <c r="U497" s="24">
        <f>IF(R497="","",ROUND(R497-F497-N(S497)-IF(N(S497)&gt;0,Settings!$B$14,0)-T497,2))</f>
        <v/>
      </c>
      <c r="V497" s="23">
        <f>IF(OR(P497="",Q497=""),"",Q497-P497)</f>
        <v/>
      </c>
      <c r="W497" s="23">
        <f>IF(OR(P497="",O497&lt;&gt;"Listed"),"",TODAY()-P497)</f>
        <v/>
      </c>
    </row>
    <row r="498">
      <c r="E498" s="22" t="n"/>
      <c r="F498" s="9" t="n"/>
      <c r="I498" s="9" t="n"/>
      <c r="J498" s="23">
        <f>IF(A498="","",COUNTIFS(Comps!$A$2:$A$1000,A498,Comps!$C$2:$C$1000,"Sold",Comps!$H$2:$H$1000,"&lt;&gt;Loose"))</f>
        <v/>
      </c>
      <c r="K498" s="24">
        <f>IF(A498="","",IFERROR(AVERAGEIFS(Comps!$E$2:$E$1000,Comps!$A$2:$A$1000,A498,Comps!$C$2:$C$1000,"Sold",Comps!$H$2:$H$1000,"&lt;&gt;Loose"),""))</f>
        <v/>
      </c>
      <c r="L498" s="23">
        <f>IF(OR(A498="",J498=0),"",TEXT(MINIFS(Comps!$E$2:$E$1000,Comps!$A$2:$A$1000,A498,Comps!$C$2:$C$1000,"Sold",Comps!$H$2:$H$1000,"&lt;&gt;Loose"),"0")&amp;"-"&amp;TEXT(MAXIFS(Comps!$E$2:$E$1000,Comps!$A$2:$A$1000,A498,Comps!$C$2:$C$1000,"Sold",Comps!$H$2:$H$1000,"&lt;&gt;Loose"),"0"))</f>
        <v/>
      </c>
      <c r="M498" s="24">
        <f>IF(OR(F498="",H498=""),"",ROUND((F498+N(I498)+IF(N(I498)&gt;0,Settings!$B$14,0)+IFERROR(VLOOKUP(H498,Settings!$A$2:$C$10,3,FALSE),0)+Settings!$B$13)/(1-IFERROR(VLOOKUP(H498,Settings!$A$2:$C$10,2,FALSE),0)),2))</f>
        <v/>
      </c>
      <c r="N498" s="9" t="n"/>
      <c r="P498" s="22" t="n"/>
      <c r="Q498" s="22" t="n"/>
      <c r="R498" s="9" t="n"/>
      <c r="S498" s="9" t="n"/>
      <c r="T498" s="24">
        <f>IF(R498="","",ROUND(R498*IFERROR(VLOOKUP(H498,Settings!$A$2:$C$10,2,FALSE),0)+IFERROR(VLOOKUP(H498,Settings!$A$2:$C$10,3,FALSE),0),2))</f>
        <v/>
      </c>
      <c r="U498" s="24">
        <f>IF(R498="","",ROUND(R498-F498-N(S498)-IF(N(S498)&gt;0,Settings!$B$14,0)-T498,2))</f>
        <v/>
      </c>
      <c r="V498" s="23">
        <f>IF(OR(P498="",Q498=""),"",Q498-P498)</f>
        <v/>
      </c>
      <c r="W498" s="23">
        <f>IF(OR(P498="",O498&lt;&gt;"Listed"),"",TODAY()-P498)</f>
        <v/>
      </c>
    </row>
    <row r="499">
      <c r="E499" s="22" t="n"/>
      <c r="F499" s="9" t="n"/>
      <c r="I499" s="9" t="n"/>
      <c r="J499" s="23">
        <f>IF(A499="","",COUNTIFS(Comps!$A$2:$A$1000,A499,Comps!$C$2:$C$1000,"Sold",Comps!$H$2:$H$1000,"&lt;&gt;Loose"))</f>
        <v/>
      </c>
      <c r="K499" s="24">
        <f>IF(A499="","",IFERROR(AVERAGEIFS(Comps!$E$2:$E$1000,Comps!$A$2:$A$1000,A499,Comps!$C$2:$C$1000,"Sold",Comps!$H$2:$H$1000,"&lt;&gt;Loose"),""))</f>
        <v/>
      </c>
      <c r="L499" s="23">
        <f>IF(OR(A499="",J499=0),"",TEXT(MINIFS(Comps!$E$2:$E$1000,Comps!$A$2:$A$1000,A499,Comps!$C$2:$C$1000,"Sold",Comps!$H$2:$H$1000,"&lt;&gt;Loose"),"0")&amp;"-"&amp;TEXT(MAXIFS(Comps!$E$2:$E$1000,Comps!$A$2:$A$1000,A499,Comps!$C$2:$C$1000,"Sold",Comps!$H$2:$H$1000,"&lt;&gt;Loose"),"0"))</f>
        <v/>
      </c>
      <c r="M499" s="24">
        <f>IF(OR(F499="",H499=""),"",ROUND((F499+N(I499)+IF(N(I499)&gt;0,Settings!$B$14,0)+IFERROR(VLOOKUP(H499,Settings!$A$2:$C$10,3,FALSE),0)+Settings!$B$13)/(1-IFERROR(VLOOKUP(H499,Settings!$A$2:$C$10,2,FALSE),0)),2))</f>
        <v/>
      </c>
      <c r="N499" s="9" t="n"/>
      <c r="P499" s="22" t="n"/>
      <c r="Q499" s="22" t="n"/>
      <c r="R499" s="9" t="n"/>
      <c r="S499" s="9" t="n"/>
      <c r="T499" s="24">
        <f>IF(R499="","",ROUND(R499*IFERROR(VLOOKUP(H499,Settings!$A$2:$C$10,2,FALSE),0)+IFERROR(VLOOKUP(H499,Settings!$A$2:$C$10,3,FALSE),0),2))</f>
        <v/>
      </c>
      <c r="U499" s="24">
        <f>IF(R499="","",ROUND(R499-F499-N(S499)-IF(N(S499)&gt;0,Settings!$B$14,0)-T499,2))</f>
        <v/>
      </c>
      <c r="V499" s="23">
        <f>IF(OR(P499="",Q499=""),"",Q499-P499)</f>
        <v/>
      </c>
      <c r="W499" s="23">
        <f>IF(OR(P499="",O499&lt;&gt;"Listed"),"",TODAY()-P499)</f>
        <v/>
      </c>
    </row>
    <row r="500">
      <c r="E500" s="22" t="n"/>
      <c r="F500" s="9" t="n"/>
      <c r="I500" s="9" t="n"/>
      <c r="J500" s="23">
        <f>IF(A500="","",COUNTIFS(Comps!$A$2:$A$1000,A500,Comps!$C$2:$C$1000,"Sold",Comps!$H$2:$H$1000,"&lt;&gt;Loose"))</f>
        <v/>
      </c>
      <c r="K500" s="24">
        <f>IF(A500="","",IFERROR(AVERAGEIFS(Comps!$E$2:$E$1000,Comps!$A$2:$A$1000,A500,Comps!$C$2:$C$1000,"Sold",Comps!$H$2:$H$1000,"&lt;&gt;Loose"),""))</f>
        <v/>
      </c>
      <c r="L500" s="23">
        <f>IF(OR(A500="",J500=0),"",TEXT(MINIFS(Comps!$E$2:$E$1000,Comps!$A$2:$A$1000,A500,Comps!$C$2:$C$1000,"Sold",Comps!$H$2:$H$1000,"&lt;&gt;Loose"),"0")&amp;"-"&amp;TEXT(MAXIFS(Comps!$E$2:$E$1000,Comps!$A$2:$A$1000,A500,Comps!$C$2:$C$1000,"Sold",Comps!$H$2:$H$1000,"&lt;&gt;Loose"),"0"))</f>
        <v/>
      </c>
      <c r="M500" s="24">
        <f>IF(OR(F500="",H500=""),"",ROUND((F500+N(I500)+IF(N(I500)&gt;0,Settings!$B$14,0)+IFERROR(VLOOKUP(H500,Settings!$A$2:$C$10,3,FALSE),0)+Settings!$B$13)/(1-IFERROR(VLOOKUP(H500,Settings!$A$2:$C$10,2,FALSE),0)),2))</f>
        <v/>
      </c>
      <c r="N500" s="9" t="n"/>
      <c r="P500" s="22" t="n"/>
      <c r="Q500" s="22" t="n"/>
      <c r="R500" s="9" t="n"/>
      <c r="S500" s="9" t="n"/>
      <c r="T500" s="24">
        <f>IF(R500="","",ROUND(R500*IFERROR(VLOOKUP(H500,Settings!$A$2:$C$10,2,FALSE),0)+IFERROR(VLOOKUP(H500,Settings!$A$2:$C$10,3,FALSE),0),2))</f>
        <v/>
      </c>
      <c r="U500" s="24">
        <f>IF(R500="","",ROUND(R500-F500-N(S500)-IF(N(S500)&gt;0,Settings!$B$14,0)-T500,2))</f>
        <v/>
      </c>
      <c r="V500" s="23">
        <f>IF(OR(P500="",Q500=""),"",Q500-P500)</f>
        <v/>
      </c>
      <c r="W500" s="23">
        <f>IF(OR(P500="",O500&lt;&gt;"Listed"),"",TODAY()-P500)</f>
        <v/>
      </c>
    </row>
    <row r="501">
      <c r="E501" s="22" t="n"/>
      <c r="F501" s="9" t="n"/>
      <c r="I501" s="9" t="n"/>
      <c r="J501" s="23">
        <f>IF(A501="","",COUNTIFS(Comps!$A$2:$A$1000,A501,Comps!$C$2:$C$1000,"Sold",Comps!$H$2:$H$1000,"&lt;&gt;Loose"))</f>
        <v/>
      </c>
      <c r="K501" s="24">
        <f>IF(A501="","",IFERROR(AVERAGEIFS(Comps!$E$2:$E$1000,Comps!$A$2:$A$1000,A501,Comps!$C$2:$C$1000,"Sold",Comps!$H$2:$H$1000,"&lt;&gt;Loose"),""))</f>
        <v/>
      </c>
      <c r="L501" s="23">
        <f>IF(OR(A501="",J501=0),"",TEXT(MINIFS(Comps!$E$2:$E$1000,Comps!$A$2:$A$1000,A501,Comps!$C$2:$C$1000,"Sold",Comps!$H$2:$H$1000,"&lt;&gt;Loose"),"0")&amp;"-"&amp;TEXT(MAXIFS(Comps!$E$2:$E$1000,Comps!$A$2:$A$1000,A501,Comps!$C$2:$C$1000,"Sold",Comps!$H$2:$H$1000,"&lt;&gt;Loose"),"0"))</f>
        <v/>
      </c>
      <c r="M501" s="24">
        <f>IF(OR(F501="",H501=""),"",ROUND((F501+N(I501)+IF(N(I501)&gt;0,Settings!$B$14,0)+IFERROR(VLOOKUP(H501,Settings!$A$2:$C$10,3,FALSE),0)+Settings!$B$13)/(1-IFERROR(VLOOKUP(H501,Settings!$A$2:$C$10,2,FALSE),0)),2))</f>
        <v/>
      </c>
      <c r="N501" s="9" t="n"/>
      <c r="P501" s="22" t="n"/>
      <c r="Q501" s="22" t="n"/>
      <c r="R501" s="9" t="n"/>
      <c r="S501" s="9" t="n"/>
      <c r="T501" s="24">
        <f>IF(R501="","",ROUND(R501*IFERROR(VLOOKUP(H501,Settings!$A$2:$C$10,2,FALSE),0)+IFERROR(VLOOKUP(H501,Settings!$A$2:$C$10,3,FALSE),0),2))</f>
        <v/>
      </c>
      <c r="U501" s="24">
        <f>IF(R501="","",ROUND(R501-F501-N(S501)-IF(N(S501)&gt;0,Settings!$B$14,0)-T501,2))</f>
        <v/>
      </c>
      <c r="V501" s="23">
        <f>IF(OR(P501="",Q501=""),"",Q501-P501)</f>
        <v/>
      </c>
      <c r="W501" s="23">
        <f>IF(OR(P501="",O501&lt;&gt;"Listed"),"",TODAY()-P501)</f>
        <v/>
      </c>
    </row>
    <row r="502">
      <c r="E502" s="22" t="n"/>
      <c r="F502" s="9" t="n"/>
      <c r="I502" s="9" t="n"/>
      <c r="J502" s="23">
        <f>IF(A502="","",COUNTIFS(Comps!$A$2:$A$1000,A502,Comps!$C$2:$C$1000,"Sold",Comps!$H$2:$H$1000,"&lt;&gt;Loose"))</f>
        <v/>
      </c>
      <c r="K502" s="24">
        <f>IF(A502="","",IFERROR(AVERAGEIFS(Comps!$E$2:$E$1000,Comps!$A$2:$A$1000,A502,Comps!$C$2:$C$1000,"Sold",Comps!$H$2:$H$1000,"&lt;&gt;Loose"),""))</f>
        <v/>
      </c>
      <c r="L502" s="23">
        <f>IF(OR(A502="",J502=0),"",TEXT(MINIFS(Comps!$E$2:$E$1000,Comps!$A$2:$A$1000,A502,Comps!$C$2:$C$1000,"Sold",Comps!$H$2:$H$1000,"&lt;&gt;Loose"),"0")&amp;"-"&amp;TEXT(MAXIFS(Comps!$E$2:$E$1000,Comps!$A$2:$A$1000,A502,Comps!$C$2:$C$1000,"Sold",Comps!$H$2:$H$1000,"&lt;&gt;Loose"),"0"))</f>
        <v/>
      </c>
      <c r="M502" s="24">
        <f>IF(OR(F502="",H502=""),"",ROUND((F502+N(I502)+IF(N(I502)&gt;0,Settings!$B$14,0)+IFERROR(VLOOKUP(H502,Settings!$A$2:$C$10,3,FALSE),0)+Settings!$B$13)/(1-IFERROR(VLOOKUP(H502,Settings!$A$2:$C$10,2,FALSE),0)),2))</f>
        <v/>
      </c>
      <c r="N502" s="9" t="n"/>
      <c r="P502" s="22" t="n"/>
      <c r="Q502" s="22" t="n"/>
      <c r="R502" s="9" t="n"/>
      <c r="S502" s="9" t="n"/>
      <c r="T502" s="24">
        <f>IF(R502="","",ROUND(R502*IFERROR(VLOOKUP(H502,Settings!$A$2:$C$10,2,FALSE),0)+IFERROR(VLOOKUP(H502,Settings!$A$2:$C$10,3,FALSE),0),2))</f>
        <v/>
      </c>
      <c r="U502" s="24">
        <f>IF(R502="","",ROUND(R502-F502-N(S502)-IF(N(S502)&gt;0,Settings!$B$14,0)-T502,2))</f>
        <v/>
      </c>
      <c r="V502" s="23">
        <f>IF(OR(P502="",Q502=""),"",Q502-P502)</f>
        <v/>
      </c>
      <c r="W502" s="23">
        <f>IF(OR(P502="",O502&lt;&gt;"Listed"),"",TODAY()-P502)</f>
        <v/>
      </c>
    </row>
    <row r="503">
      <c r="E503" s="22" t="n"/>
      <c r="F503" s="9" t="n"/>
      <c r="I503" s="9" t="n"/>
      <c r="J503" s="23">
        <f>IF(A503="","",COUNTIFS(Comps!$A$2:$A$1000,A503,Comps!$C$2:$C$1000,"Sold",Comps!$H$2:$H$1000,"&lt;&gt;Loose"))</f>
        <v/>
      </c>
      <c r="K503" s="24">
        <f>IF(A503="","",IFERROR(AVERAGEIFS(Comps!$E$2:$E$1000,Comps!$A$2:$A$1000,A503,Comps!$C$2:$C$1000,"Sold",Comps!$H$2:$H$1000,"&lt;&gt;Loose"),""))</f>
        <v/>
      </c>
      <c r="L503" s="23">
        <f>IF(OR(A503="",J503=0),"",TEXT(MINIFS(Comps!$E$2:$E$1000,Comps!$A$2:$A$1000,A503,Comps!$C$2:$C$1000,"Sold",Comps!$H$2:$H$1000,"&lt;&gt;Loose"),"0")&amp;"-"&amp;TEXT(MAXIFS(Comps!$E$2:$E$1000,Comps!$A$2:$A$1000,A503,Comps!$C$2:$C$1000,"Sold",Comps!$H$2:$H$1000,"&lt;&gt;Loose"),"0"))</f>
        <v/>
      </c>
      <c r="M503" s="24">
        <f>IF(OR(F503="",H503=""),"",ROUND((F503+N(I503)+IF(N(I503)&gt;0,Settings!$B$14,0)+IFERROR(VLOOKUP(H503,Settings!$A$2:$C$10,3,FALSE),0)+Settings!$B$13)/(1-IFERROR(VLOOKUP(H503,Settings!$A$2:$C$10,2,FALSE),0)),2))</f>
        <v/>
      </c>
      <c r="N503" s="9" t="n"/>
      <c r="P503" s="22" t="n"/>
      <c r="Q503" s="22" t="n"/>
      <c r="R503" s="9" t="n"/>
      <c r="S503" s="9" t="n"/>
      <c r="T503" s="24">
        <f>IF(R503="","",ROUND(R503*IFERROR(VLOOKUP(H503,Settings!$A$2:$C$10,2,FALSE),0)+IFERROR(VLOOKUP(H503,Settings!$A$2:$C$10,3,FALSE),0),2))</f>
        <v/>
      </c>
      <c r="U503" s="24">
        <f>IF(R503="","",ROUND(R503-F503-N(S503)-IF(N(S503)&gt;0,Settings!$B$14,0)-T503,2))</f>
        <v/>
      </c>
      <c r="V503" s="23">
        <f>IF(OR(P503="",Q503=""),"",Q503-P503)</f>
        <v/>
      </c>
      <c r="W503" s="23">
        <f>IF(OR(P503="",O503&lt;&gt;"Listed"),"",TODAY()-P503)</f>
        <v/>
      </c>
    </row>
    <row r="504">
      <c r="E504" s="22" t="n"/>
      <c r="F504" s="9" t="n"/>
      <c r="I504" s="9" t="n"/>
      <c r="J504" s="23">
        <f>IF(A504="","",COUNTIFS(Comps!$A$2:$A$1000,A504,Comps!$C$2:$C$1000,"Sold",Comps!$H$2:$H$1000,"&lt;&gt;Loose"))</f>
        <v/>
      </c>
      <c r="K504" s="24">
        <f>IF(A504="","",IFERROR(AVERAGEIFS(Comps!$E$2:$E$1000,Comps!$A$2:$A$1000,A504,Comps!$C$2:$C$1000,"Sold",Comps!$H$2:$H$1000,"&lt;&gt;Loose"),""))</f>
        <v/>
      </c>
      <c r="L504" s="23">
        <f>IF(OR(A504="",J504=0),"",TEXT(MINIFS(Comps!$E$2:$E$1000,Comps!$A$2:$A$1000,A504,Comps!$C$2:$C$1000,"Sold",Comps!$H$2:$H$1000,"&lt;&gt;Loose"),"0")&amp;"-"&amp;TEXT(MAXIFS(Comps!$E$2:$E$1000,Comps!$A$2:$A$1000,A504,Comps!$C$2:$C$1000,"Sold",Comps!$H$2:$H$1000,"&lt;&gt;Loose"),"0"))</f>
        <v/>
      </c>
      <c r="M504" s="24">
        <f>IF(OR(F504="",H504=""),"",ROUND((F504+N(I504)+IF(N(I504)&gt;0,Settings!$B$14,0)+IFERROR(VLOOKUP(H504,Settings!$A$2:$C$10,3,FALSE),0)+Settings!$B$13)/(1-IFERROR(VLOOKUP(H504,Settings!$A$2:$C$10,2,FALSE),0)),2))</f>
        <v/>
      </c>
      <c r="N504" s="9" t="n"/>
      <c r="P504" s="22" t="n"/>
      <c r="Q504" s="22" t="n"/>
      <c r="R504" s="9" t="n"/>
      <c r="S504" s="9" t="n"/>
      <c r="T504" s="24">
        <f>IF(R504="","",ROUND(R504*IFERROR(VLOOKUP(H504,Settings!$A$2:$C$10,2,FALSE),0)+IFERROR(VLOOKUP(H504,Settings!$A$2:$C$10,3,FALSE),0),2))</f>
        <v/>
      </c>
      <c r="U504" s="24">
        <f>IF(R504="","",ROUND(R504-F504-N(S504)-IF(N(S504)&gt;0,Settings!$B$14,0)-T504,2))</f>
        <v/>
      </c>
      <c r="V504" s="23">
        <f>IF(OR(P504="",Q504=""),"",Q504-P504)</f>
        <v/>
      </c>
      <c r="W504" s="23">
        <f>IF(OR(P504="",O504&lt;&gt;"Listed"),"",TODAY()-P504)</f>
        <v/>
      </c>
    </row>
    <row r="505">
      <c r="E505" s="22" t="n"/>
      <c r="F505" s="9" t="n"/>
      <c r="I505" s="9" t="n"/>
      <c r="J505" s="23">
        <f>IF(A505="","",COUNTIFS(Comps!$A$2:$A$1000,A505,Comps!$C$2:$C$1000,"Sold",Comps!$H$2:$H$1000,"&lt;&gt;Loose"))</f>
        <v/>
      </c>
      <c r="K505" s="24">
        <f>IF(A505="","",IFERROR(AVERAGEIFS(Comps!$E$2:$E$1000,Comps!$A$2:$A$1000,A505,Comps!$C$2:$C$1000,"Sold",Comps!$H$2:$H$1000,"&lt;&gt;Loose"),""))</f>
        <v/>
      </c>
      <c r="L505" s="23">
        <f>IF(OR(A505="",J505=0),"",TEXT(MINIFS(Comps!$E$2:$E$1000,Comps!$A$2:$A$1000,A505,Comps!$C$2:$C$1000,"Sold",Comps!$H$2:$H$1000,"&lt;&gt;Loose"),"0")&amp;"-"&amp;TEXT(MAXIFS(Comps!$E$2:$E$1000,Comps!$A$2:$A$1000,A505,Comps!$C$2:$C$1000,"Sold",Comps!$H$2:$H$1000,"&lt;&gt;Loose"),"0"))</f>
        <v/>
      </c>
      <c r="M505" s="24">
        <f>IF(OR(F505="",H505=""),"",ROUND((F505+N(I505)+IF(N(I505)&gt;0,Settings!$B$14,0)+IFERROR(VLOOKUP(H505,Settings!$A$2:$C$10,3,FALSE),0)+Settings!$B$13)/(1-IFERROR(VLOOKUP(H505,Settings!$A$2:$C$10,2,FALSE),0)),2))</f>
        <v/>
      </c>
      <c r="N505" s="9" t="n"/>
      <c r="P505" s="22" t="n"/>
      <c r="Q505" s="22" t="n"/>
      <c r="R505" s="9" t="n"/>
      <c r="S505" s="9" t="n"/>
      <c r="T505" s="24">
        <f>IF(R505="","",ROUND(R505*IFERROR(VLOOKUP(H505,Settings!$A$2:$C$10,2,FALSE),0)+IFERROR(VLOOKUP(H505,Settings!$A$2:$C$10,3,FALSE),0),2))</f>
        <v/>
      </c>
      <c r="U505" s="24">
        <f>IF(R505="","",ROUND(R505-F505-N(S505)-IF(N(S505)&gt;0,Settings!$B$14,0)-T505,2))</f>
        <v/>
      </c>
      <c r="V505" s="23">
        <f>IF(OR(P505="",Q505=""),"",Q505-P505)</f>
        <v/>
      </c>
      <c r="W505" s="23">
        <f>IF(OR(P505="",O505&lt;&gt;"Listed"),"",TODAY()-P505)</f>
        <v/>
      </c>
    </row>
    <row r="506">
      <c r="E506" s="22" t="n"/>
      <c r="F506" s="9" t="n"/>
      <c r="I506" s="9" t="n"/>
      <c r="J506" s="23">
        <f>IF(A506="","",COUNTIFS(Comps!$A$2:$A$1000,A506,Comps!$C$2:$C$1000,"Sold",Comps!$H$2:$H$1000,"&lt;&gt;Loose"))</f>
        <v/>
      </c>
      <c r="K506" s="24">
        <f>IF(A506="","",IFERROR(AVERAGEIFS(Comps!$E$2:$E$1000,Comps!$A$2:$A$1000,A506,Comps!$C$2:$C$1000,"Sold",Comps!$H$2:$H$1000,"&lt;&gt;Loose"),""))</f>
        <v/>
      </c>
      <c r="L506" s="23">
        <f>IF(OR(A506="",J506=0),"",TEXT(MINIFS(Comps!$E$2:$E$1000,Comps!$A$2:$A$1000,A506,Comps!$C$2:$C$1000,"Sold",Comps!$H$2:$H$1000,"&lt;&gt;Loose"),"0")&amp;"-"&amp;TEXT(MAXIFS(Comps!$E$2:$E$1000,Comps!$A$2:$A$1000,A506,Comps!$C$2:$C$1000,"Sold",Comps!$H$2:$H$1000,"&lt;&gt;Loose"),"0"))</f>
        <v/>
      </c>
      <c r="M506" s="24">
        <f>IF(OR(F506="",H506=""),"",ROUND((F506+N(I506)+IF(N(I506)&gt;0,Settings!$B$14,0)+IFERROR(VLOOKUP(H506,Settings!$A$2:$C$10,3,FALSE),0)+Settings!$B$13)/(1-IFERROR(VLOOKUP(H506,Settings!$A$2:$C$10,2,FALSE),0)),2))</f>
        <v/>
      </c>
      <c r="N506" s="9" t="n"/>
      <c r="P506" s="22" t="n"/>
      <c r="Q506" s="22" t="n"/>
      <c r="R506" s="9" t="n"/>
      <c r="S506" s="9" t="n"/>
      <c r="T506" s="24">
        <f>IF(R506="","",ROUND(R506*IFERROR(VLOOKUP(H506,Settings!$A$2:$C$10,2,FALSE),0)+IFERROR(VLOOKUP(H506,Settings!$A$2:$C$10,3,FALSE),0),2))</f>
        <v/>
      </c>
      <c r="U506" s="24">
        <f>IF(R506="","",ROUND(R506-F506-N(S506)-IF(N(S506)&gt;0,Settings!$B$14,0)-T506,2))</f>
        <v/>
      </c>
      <c r="V506" s="23">
        <f>IF(OR(P506="",Q506=""),"",Q506-P506)</f>
        <v/>
      </c>
      <c r="W506" s="23">
        <f>IF(OR(P506="",O506&lt;&gt;"Listed"),"",TODAY()-P506)</f>
        <v/>
      </c>
    </row>
    <row r="507">
      <c r="E507" s="22" t="n"/>
      <c r="F507" s="9" t="n"/>
      <c r="I507" s="9" t="n"/>
      <c r="J507" s="23">
        <f>IF(A507="","",COUNTIFS(Comps!$A$2:$A$1000,A507,Comps!$C$2:$C$1000,"Sold",Comps!$H$2:$H$1000,"&lt;&gt;Loose"))</f>
        <v/>
      </c>
      <c r="K507" s="24">
        <f>IF(A507="","",IFERROR(AVERAGEIFS(Comps!$E$2:$E$1000,Comps!$A$2:$A$1000,A507,Comps!$C$2:$C$1000,"Sold",Comps!$H$2:$H$1000,"&lt;&gt;Loose"),""))</f>
        <v/>
      </c>
      <c r="L507" s="23">
        <f>IF(OR(A507="",J507=0),"",TEXT(MINIFS(Comps!$E$2:$E$1000,Comps!$A$2:$A$1000,A507,Comps!$C$2:$C$1000,"Sold",Comps!$H$2:$H$1000,"&lt;&gt;Loose"),"0")&amp;"-"&amp;TEXT(MAXIFS(Comps!$E$2:$E$1000,Comps!$A$2:$A$1000,A507,Comps!$C$2:$C$1000,"Sold",Comps!$H$2:$H$1000,"&lt;&gt;Loose"),"0"))</f>
        <v/>
      </c>
      <c r="M507" s="24">
        <f>IF(OR(F507="",H507=""),"",ROUND((F507+N(I507)+IF(N(I507)&gt;0,Settings!$B$14,0)+IFERROR(VLOOKUP(H507,Settings!$A$2:$C$10,3,FALSE),0)+Settings!$B$13)/(1-IFERROR(VLOOKUP(H507,Settings!$A$2:$C$10,2,FALSE),0)),2))</f>
        <v/>
      </c>
      <c r="N507" s="9" t="n"/>
      <c r="P507" s="22" t="n"/>
      <c r="Q507" s="22" t="n"/>
      <c r="R507" s="9" t="n"/>
      <c r="S507" s="9" t="n"/>
      <c r="T507" s="24">
        <f>IF(R507="","",ROUND(R507*IFERROR(VLOOKUP(H507,Settings!$A$2:$C$10,2,FALSE),0)+IFERROR(VLOOKUP(H507,Settings!$A$2:$C$10,3,FALSE),0),2))</f>
        <v/>
      </c>
      <c r="U507" s="24">
        <f>IF(R507="","",ROUND(R507-F507-N(S507)-IF(N(S507)&gt;0,Settings!$B$14,0)-T507,2))</f>
        <v/>
      </c>
      <c r="V507" s="23">
        <f>IF(OR(P507="",Q507=""),"",Q507-P507)</f>
        <v/>
      </c>
      <c r="W507" s="23">
        <f>IF(OR(P507="",O507&lt;&gt;"Listed"),"",TODAY()-P507)</f>
        <v/>
      </c>
    </row>
    <row r="508">
      <c r="E508" s="22" t="n"/>
      <c r="F508" s="9" t="n"/>
      <c r="I508" s="9" t="n"/>
      <c r="J508" s="23">
        <f>IF(A508="","",COUNTIFS(Comps!$A$2:$A$1000,A508,Comps!$C$2:$C$1000,"Sold",Comps!$H$2:$H$1000,"&lt;&gt;Loose"))</f>
        <v/>
      </c>
      <c r="K508" s="24">
        <f>IF(A508="","",IFERROR(AVERAGEIFS(Comps!$E$2:$E$1000,Comps!$A$2:$A$1000,A508,Comps!$C$2:$C$1000,"Sold",Comps!$H$2:$H$1000,"&lt;&gt;Loose"),""))</f>
        <v/>
      </c>
      <c r="L508" s="23">
        <f>IF(OR(A508="",J508=0),"",TEXT(MINIFS(Comps!$E$2:$E$1000,Comps!$A$2:$A$1000,A508,Comps!$C$2:$C$1000,"Sold",Comps!$H$2:$H$1000,"&lt;&gt;Loose"),"0")&amp;"-"&amp;TEXT(MAXIFS(Comps!$E$2:$E$1000,Comps!$A$2:$A$1000,A508,Comps!$C$2:$C$1000,"Sold",Comps!$H$2:$H$1000,"&lt;&gt;Loose"),"0"))</f>
        <v/>
      </c>
      <c r="M508" s="24">
        <f>IF(OR(F508="",H508=""),"",ROUND((F508+N(I508)+IF(N(I508)&gt;0,Settings!$B$14,0)+IFERROR(VLOOKUP(H508,Settings!$A$2:$C$10,3,FALSE),0)+Settings!$B$13)/(1-IFERROR(VLOOKUP(H508,Settings!$A$2:$C$10,2,FALSE),0)),2))</f>
        <v/>
      </c>
      <c r="N508" s="9" t="n"/>
      <c r="P508" s="22" t="n"/>
      <c r="Q508" s="22" t="n"/>
      <c r="R508" s="9" t="n"/>
      <c r="S508" s="9" t="n"/>
      <c r="T508" s="24">
        <f>IF(R508="","",ROUND(R508*IFERROR(VLOOKUP(H508,Settings!$A$2:$C$10,2,FALSE),0)+IFERROR(VLOOKUP(H508,Settings!$A$2:$C$10,3,FALSE),0),2))</f>
        <v/>
      </c>
      <c r="U508" s="24">
        <f>IF(R508="","",ROUND(R508-F508-N(S508)-IF(N(S508)&gt;0,Settings!$B$14,0)-T508,2))</f>
        <v/>
      </c>
      <c r="V508" s="23">
        <f>IF(OR(P508="",Q508=""),"",Q508-P508)</f>
        <v/>
      </c>
      <c r="W508" s="23">
        <f>IF(OR(P508="",O508&lt;&gt;"Listed"),"",TODAY()-P508)</f>
        <v/>
      </c>
    </row>
    <row r="509">
      <c r="E509" s="22" t="n"/>
      <c r="F509" s="9" t="n"/>
      <c r="I509" s="9" t="n"/>
      <c r="J509" s="23">
        <f>IF(A509="","",COUNTIFS(Comps!$A$2:$A$1000,A509,Comps!$C$2:$C$1000,"Sold",Comps!$H$2:$H$1000,"&lt;&gt;Loose"))</f>
        <v/>
      </c>
      <c r="K509" s="24">
        <f>IF(A509="","",IFERROR(AVERAGEIFS(Comps!$E$2:$E$1000,Comps!$A$2:$A$1000,A509,Comps!$C$2:$C$1000,"Sold",Comps!$H$2:$H$1000,"&lt;&gt;Loose"),""))</f>
        <v/>
      </c>
      <c r="L509" s="23">
        <f>IF(OR(A509="",J509=0),"",TEXT(MINIFS(Comps!$E$2:$E$1000,Comps!$A$2:$A$1000,A509,Comps!$C$2:$C$1000,"Sold",Comps!$H$2:$H$1000,"&lt;&gt;Loose"),"0")&amp;"-"&amp;TEXT(MAXIFS(Comps!$E$2:$E$1000,Comps!$A$2:$A$1000,A509,Comps!$C$2:$C$1000,"Sold",Comps!$H$2:$H$1000,"&lt;&gt;Loose"),"0"))</f>
        <v/>
      </c>
      <c r="M509" s="24">
        <f>IF(OR(F509="",H509=""),"",ROUND((F509+N(I509)+IF(N(I509)&gt;0,Settings!$B$14,0)+IFERROR(VLOOKUP(H509,Settings!$A$2:$C$10,3,FALSE),0)+Settings!$B$13)/(1-IFERROR(VLOOKUP(H509,Settings!$A$2:$C$10,2,FALSE),0)),2))</f>
        <v/>
      </c>
      <c r="N509" s="9" t="n"/>
      <c r="P509" s="22" t="n"/>
      <c r="Q509" s="22" t="n"/>
      <c r="R509" s="9" t="n"/>
      <c r="S509" s="9" t="n"/>
      <c r="T509" s="24">
        <f>IF(R509="","",ROUND(R509*IFERROR(VLOOKUP(H509,Settings!$A$2:$C$10,2,FALSE),0)+IFERROR(VLOOKUP(H509,Settings!$A$2:$C$10,3,FALSE),0),2))</f>
        <v/>
      </c>
      <c r="U509" s="24">
        <f>IF(R509="","",ROUND(R509-F509-N(S509)-IF(N(S509)&gt;0,Settings!$B$14,0)-T509,2))</f>
        <v/>
      </c>
      <c r="V509" s="23">
        <f>IF(OR(P509="",Q509=""),"",Q509-P509)</f>
        <v/>
      </c>
      <c r="W509" s="23">
        <f>IF(OR(P509="",O509&lt;&gt;"Listed"),"",TODAY()-P509)</f>
        <v/>
      </c>
    </row>
    <row r="510">
      <c r="E510" s="22" t="n"/>
      <c r="F510" s="9" t="n"/>
      <c r="I510" s="9" t="n"/>
      <c r="J510" s="23">
        <f>IF(A510="","",COUNTIFS(Comps!$A$2:$A$1000,A510,Comps!$C$2:$C$1000,"Sold",Comps!$H$2:$H$1000,"&lt;&gt;Loose"))</f>
        <v/>
      </c>
      <c r="K510" s="24">
        <f>IF(A510="","",IFERROR(AVERAGEIFS(Comps!$E$2:$E$1000,Comps!$A$2:$A$1000,A510,Comps!$C$2:$C$1000,"Sold",Comps!$H$2:$H$1000,"&lt;&gt;Loose"),""))</f>
        <v/>
      </c>
      <c r="L510" s="23">
        <f>IF(OR(A510="",J510=0),"",TEXT(MINIFS(Comps!$E$2:$E$1000,Comps!$A$2:$A$1000,A510,Comps!$C$2:$C$1000,"Sold",Comps!$H$2:$H$1000,"&lt;&gt;Loose"),"0")&amp;"-"&amp;TEXT(MAXIFS(Comps!$E$2:$E$1000,Comps!$A$2:$A$1000,A510,Comps!$C$2:$C$1000,"Sold",Comps!$H$2:$H$1000,"&lt;&gt;Loose"),"0"))</f>
        <v/>
      </c>
      <c r="M510" s="24">
        <f>IF(OR(F510="",H510=""),"",ROUND((F510+N(I510)+IF(N(I510)&gt;0,Settings!$B$14,0)+IFERROR(VLOOKUP(H510,Settings!$A$2:$C$10,3,FALSE),0)+Settings!$B$13)/(1-IFERROR(VLOOKUP(H510,Settings!$A$2:$C$10,2,FALSE),0)),2))</f>
        <v/>
      </c>
      <c r="N510" s="9" t="n"/>
      <c r="P510" s="22" t="n"/>
      <c r="Q510" s="22" t="n"/>
      <c r="R510" s="9" t="n"/>
      <c r="S510" s="9" t="n"/>
      <c r="T510" s="24">
        <f>IF(R510="","",ROUND(R510*IFERROR(VLOOKUP(H510,Settings!$A$2:$C$10,2,FALSE),0)+IFERROR(VLOOKUP(H510,Settings!$A$2:$C$10,3,FALSE),0),2))</f>
        <v/>
      </c>
      <c r="U510" s="24">
        <f>IF(R510="","",ROUND(R510-F510-N(S510)-IF(N(S510)&gt;0,Settings!$B$14,0)-T510,2))</f>
        <v/>
      </c>
      <c r="V510" s="23">
        <f>IF(OR(P510="",Q510=""),"",Q510-P510)</f>
        <v/>
      </c>
      <c r="W510" s="23">
        <f>IF(OR(P510="",O510&lt;&gt;"Listed"),"",TODAY()-P510)</f>
        <v/>
      </c>
    </row>
    <row r="511">
      <c r="E511" s="22" t="n"/>
      <c r="F511" s="9" t="n"/>
      <c r="I511" s="9" t="n"/>
      <c r="J511" s="23">
        <f>IF(A511="","",COUNTIFS(Comps!$A$2:$A$1000,A511,Comps!$C$2:$C$1000,"Sold",Comps!$H$2:$H$1000,"&lt;&gt;Loose"))</f>
        <v/>
      </c>
      <c r="K511" s="24">
        <f>IF(A511="","",IFERROR(AVERAGEIFS(Comps!$E$2:$E$1000,Comps!$A$2:$A$1000,A511,Comps!$C$2:$C$1000,"Sold",Comps!$H$2:$H$1000,"&lt;&gt;Loose"),""))</f>
        <v/>
      </c>
      <c r="L511" s="23">
        <f>IF(OR(A511="",J511=0),"",TEXT(MINIFS(Comps!$E$2:$E$1000,Comps!$A$2:$A$1000,A511,Comps!$C$2:$C$1000,"Sold",Comps!$H$2:$H$1000,"&lt;&gt;Loose"),"0")&amp;"-"&amp;TEXT(MAXIFS(Comps!$E$2:$E$1000,Comps!$A$2:$A$1000,A511,Comps!$C$2:$C$1000,"Sold",Comps!$H$2:$H$1000,"&lt;&gt;Loose"),"0"))</f>
        <v/>
      </c>
      <c r="M511" s="24">
        <f>IF(OR(F511="",H511=""),"",ROUND((F511+N(I511)+IF(N(I511)&gt;0,Settings!$B$14,0)+IFERROR(VLOOKUP(H511,Settings!$A$2:$C$10,3,FALSE),0)+Settings!$B$13)/(1-IFERROR(VLOOKUP(H511,Settings!$A$2:$C$10,2,FALSE),0)),2))</f>
        <v/>
      </c>
      <c r="N511" s="9" t="n"/>
      <c r="P511" s="22" t="n"/>
      <c r="Q511" s="22" t="n"/>
      <c r="R511" s="9" t="n"/>
      <c r="S511" s="9" t="n"/>
      <c r="T511" s="24">
        <f>IF(R511="","",ROUND(R511*IFERROR(VLOOKUP(H511,Settings!$A$2:$C$10,2,FALSE),0)+IFERROR(VLOOKUP(H511,Settings!$A$2:$C$10,3,FALSE),0),2))</f>
        <v/>
      </c>
      <c r="U511" s="24">
        <f>IF(R511="","",ROUND(R511-F511-N(S511)-IF(N(S511)&gt;0,Settings!$B$14,0)-T511,2))</f>
        <v/>
      </c>
      <c r="V511" s="23">
        <f>IF(OR(P511="",Q511=""),"",Q511-P511)</f>
        <v/>
      </c>
      <c r="W511" s="23">
        <f>IF(OR(P511="",O511&lt;&gt;"Listed"),"",TODAY()-P511)</f>
        <v/>
      </c>
    </row>
    <row r="512">
      <c r="E512" s="22" t="n"/>
      <c r="F512" s="9" t="n"/>
      <c r="I512" s="9" t="n"/>
      <c r="J512" s="23">
        <f>IF(A512="","",COUNTIFS(Comps!$A$2:$A$1000,A512,Comps!$C$2:$C$1000,"Sold",Comps!$H$2:$H$1000,"&lt;&gt;Loose"))</f>
        <v/>
      </c>
      <c r="K512" s="24">
        <f>IF(A512="","",IFERROR(AVERAGEIFS(Comps!$E$2:$E$1000,Comps!$A$2:$A$1000,A512,Comps!$C$2:$C$1000,"Sold",Comps!$H$2:$H$1000,"&lt;&gt;Loose"),""))</f>
        <v/>
      </c>
      <c r="L512" s="23">
        <f>IF(OR(A512="",J512=0),"",TEXT(MINIFS(Comps!$E$2:$E$1000,Comps!$A$2:$A$1000,A512,Comps!$C$2:$C$1000,"Sold",Comps!$H$2:$H$1000,"&lt;&gt;Loose"),"0")&amp;"-"&amp;TEXT(MAXIFS(Comps!$E$2:$E$1000,Comps!$A$2:$A$1000,A512,Comps!$C$2:$C$1000,"Sold",Comps!$H$2:$H$1000,"&lt;&gt;Loose"),"0"))</f>
        <v/>
      </c>
      <c r="M512" s="24">
        <f>IF(OR(F512="",H512=""),"",ROUND((F512+N(I512)+IF(N(I512)&gt;0,Settings!$B$14,0)+IFERROR(VLOOKUP(H512,Settings!$A$2:$C$10,3,FALSE),0)+Settings!$B$13)/(1-IFERROR(VLOOKUP(H512,Settings!$A$2:$C$10,2,FALSE),0)),2))</f>
        <v/>
      </c>
      <c r="N512" s="9" t="n"/>
      <c r="P512" s="22" t="n"/>
      <c r="Q512" s="22" t="n"/>
      <c r="R512" s="9" t="n"/>
      <c r="S512" s="9" t="n"/>
      <c r="T512" s="24">
        <f>IF(R512="","",ROUND(R512*IFERROR(VLOOKUP(H512,Settings!$A$2:$C$10,2,FALSE),0)+IFERROR(VLOOKUP(H512,Settings!$A$2:$C$10,3,FALSE),0),2))</f>
        <v/>
      </c>
      <c r="U512" s="24">
        <f>IF(R512="","",ROUND(R512-F512-N(S512)-IF(N(S512)&gt;0,Settings!$B$14,0)-T512,2))</f>
        <v/>
      </c>
      <c r="V512" s="23">
        <f>IF(OR(P512="",Q512=""),"",Q512-P512)</f>
        <v/>
      </c>
      <c r="W512" s="23">
        <f>IF(OR(P512="",O512&lt;&gt;"Listed"),"",TODAY()-P512)</f>
        <v/>
      </c>
    </row>
    <row r="513">
      <c r="E513" s="22" t="n"/>
      <c r="F513" s="9" t="n"/>
      <c r="I513" s="9" t="n"/>
      <c r="J513" s="23">
        <f>IF(A513="","",COUNTIFS(Comps!$A$2:$A$1000,A513,Comps!$C$2:$C$1000,"Sold",Comps!$H$2:$H$1000,"&lt;&gt;Loose"))</f>
        <v/>
      </c>
      <c r="K513" s="24">
        <f>IF(A513="","",IFERROR(AVERAGEIFS(Comps!$E$2:$E$1000,Comps!$A$2:$A$1000,A513,Comps!$C$2:$C$1000,"Sold",Comps!$H$2:$H$1000,"&lt;&gt;Loose"),""))</f>
        <v/>
      </c>
      <c r="L513" s="23">
        <f>IF(OR(A513="",J513=0),"",TEXT(MINIFS(Comps!$E$2:$E$1000,Comps!$A$2:$A$1000,A513,Comps!$C$2:$C$1000,"Sold",Comps!$H$2:$H$1000,"&lt;&gt;Loose"),"0")&amp;"-"&amp;TEXT(MAXIFS(Comps!$E$2:$E$1000,Comps!$A$2:$A$1000,A513,Comps!$C$2:$C$1000,"Sold",Comps!$H$2:$H$1000,"&lt;&gt;Loose"),"0"))</f>
        <v/>
      </c>
      <c r="M513" s="24">
        <f>IF(OR(F513="",H513=""),"",ROUND((F513+N(I513)+IF(N(I513)&gt;0,Settings!$B$14,0)+IFERROR(VLOOKUP(H513,Settings!$A$2:$C$10,3,FALSE),0)+Settings!$B$13)/(1-IFERROR(VLOOKUP(H513,Settings!$A$2:$C$10,2,FALSE),0)),2))</f>
        <v/>
      </c>
      <c r="N513" s="9" t="n"/>
      <c r="P513" s="22" t="n"/>
      <c r="Q513" s="22" t="n"/>
      <c r="R513" s="9" t="n"/>
      <c r="S513" s="9" t="n"/>
      <c r="T513" s="24">
        <f>IF(R513="","",ROUND(R513*IFERROR(VLOOKUP(H513,Settings!$A$2:$C$10,2,FALSE),0)+IFERROR(VLOOKUP(H513,Settings!$A$2:$C$10,3,FALSE),0),2))</f>
        <v/>
      </c>
      <c r="U513" s="24">
        <f>IF(R513="","",ROUND(R513-F513-N(S513)-IF(N(S513)&gt;0,Settings!$B$14,0)-T513,2))</f>
        <v/>
      </c>
      <c r="V513" s="23">
        <f>IF(OR(P513="",Q513=""),"",Q513-P513)</f>
        <v/>
      </c>
      <c r="W513" s="23">
        <f>IF(OR(P513="",O513&lt;&gt;"Listed"),"",TODAY()-P513)</f>
        <v/>
      </c>
    </row>
    <row r="514">
      <c r="E514" s="22" t="n"/>
      <c r="F514" s="9" t="n"/>
      <c r="I514" s="9" t="n"/>
      <c r="J514" s="23">
        <f>IF(A514="","",COUNTIFS(Comps!$A$2:$A$1000,A514,Comps!$C$2:$C$1000,"Sold",Comps!$H$2:$H$1000,"&lt;&gt;Loose"))</f>
        <v/>
      </c>
      <c r="K514" s="24">
        <f>IF(A514="","",IFERROR(AVERAGEIFS(Comps!$E$2:$E$1000,Comps!$A$2:$A$1000,A514,Comps!$C$2:$C$1000,"Sold",Comps!$H$2:$H$1000,"&lt;&gt;Loose"),""))</f>
        <v/>
      </c>
      <c r="L514" s="23">
        <f>IF(OR(A514="",J514=0),"",TEXT(MINIFS(Comps!$E$2:$E$1000,Comps!$A$2:$A$1000,A514,Comps!$C$2:$C$1000,"Sold",Comps!$H$2:$H$1000,"&lt;&gt;Loose"),"0")&amp;"-"&amp;TEXT(MAXIFS(Comps!$E$2:$E$1000,Comps!$A$2:$A$1000,A514,Comps!$C$2:$C$1000,"Sold",Comps!$H$2:$H$1000,"&lt;&gt;Loose"),"0"))</f>
        <v/>
      </c>
      <c r="M514" s="24">
        <f>IF(OR(F514="",H514=""),"",ROUND((F514+N(I514)+IF(N(I514)&gt;0,Settings!$B$14,0)+IFERROR(VLOOKUP(H514,Settings!$A$2:$C$10,3,FALSE),0)+Settings!$B$13)/(1-IFERROR(VLOOKUP(H514,Settings!$A$2:$C$10,2,FALSE),0)),2))</f>
        <v/>
      </c>
      <c r="N514" s="9" t="n"/>
      <c r="P514" s="22" t="n"/>
      <c r="Q514" s="22" t="n"/>
      <c r="R514" s="9" t="n"/>
      <c r="S514" s="9" t="n"/>
      <c r="T514" s="24">
        <f>IF(R514="","",ROUND(R514*IFERROR(VLOOKUP(H514,Settings!$A$2:$C$10,2,FALSE),0)+IFERROR(VLOOKUP(H514,Settings!$A$2:$C$10,3,FALSE),0),2))</f>
        <v/>
      </c>
      <c r="U514" s="24">
        <f>IF(R514="","",ROUND(R514-F514-N(S514)-IF(N(S514)&gt;0,Settings!$B$14,0)-T514,2))</f>
        <v/>
      </c>
      <c r="V514" s="23">
        <f>IF(OR(P514="",Q514=""),"",Q514-P514)</f>
        <v/>
      </c>
      <c r="W514" s="23">
        <f>IF(OR(P514="",O514&lt;&gt;"Listed"),"",TODAY()-P514)</f>
        <v/>
      </c>
    </row>
    <row r="515">
      <c r="E515" s="22" t="n"/>
      <c r="F515" s="9" t="n"/>
      <c r="I515" s="9" t="n"/>
      <c r="J515" s="23">
        <f>IF(A515="","",COUNTIFS(Comps!$A$2:$A$1000,A515,Comps!$C$2:$C$1000,"Sold",Comps!$H$2:$H$1000,"&lt;&gt;Loose"))</f>
        <v/>
      </c>
      <c r="K515" s="24">
        <f>IF(A515="","",IFERROR(AVERAGEIFS(Comps!$E$2:$E$1000,Comps!$A$2:$A$1000,A515,Comps!$C$2:$C$1000,"Sold",Comps!$H$2:$H$1000,"&lt;&gt;Loose"),""))</f>
        <v/>
      </c>
      <c r="L515" s="23">
        <f>IF(OR(A515="",J515=0),"",TEXT(MINIFS(Comps!$E$2:$E$1000,Comps!$A$2:$A$1000,A515,Comps!$C$2:$C$1000,"Sold",Comps!$H$2:$H$1000,"&lt;&gt;Loose"),"0")&amp;"-"&amp;TEXT(MAXIFS(Comps!$E$2:$E$1000,Comps!$A$2:$A$1000,A515,Comps!$C$2:$C$1000,"Sold",Comps!$H$2:$H$1000,"&lt;&gt;Loose"),"0"))</f>
        <v/>
      </c>
      <c r="M515" s="24">
        <f>IF(OR(F515="",H515=""),"",ROUND((F515+N(I515)+IF(N(I515)&gt;0,Settings!$B$14,0)+IFERROR(VLOOKUP(H515,Settings!$A$2:$C$10,3,FALSE),0)+Settings!$B$13)/(1-IFERROR(VLOOKUP(H515,Settings!$A$2:$C$10,2,FALSE),0)),2))</f>
        <v/>
      </c>
      <c r="N515" s="9" t="n"/>
      <c r="P515" s="22" t="n"/>
      <c r="Q515" s="22" t="n"/>
      <c r="R515" s="9" t="n"/>
      <c r="S515" s="9" t="n"/>
      <c r="T515" s="24">
        <f>IF(R515="","",ROUND(R515*IFERROR(VLOOKUP(H515,Settings!$A$2:$C$10,2,FALSE),0)+IFERROR(VLOOKUP(H515,Settings!$A$2:$C$10,3,FALSE),0),2))</f>
        <v/>
      </c>
      <c r="U515" s="24">
        <f>IF(R515="","",ROUND(R515-F515-N(S515)-IF(N(S515)&gt;0,Settings!$B$14,0)-T515,2))</f>
        <v/>
      </c>
      <c r="V515" s="23">
        <f>IF(OR(P515="",Q515=""),"",Q515-P515)</f>
        <v/>
      </c>
      <c r="W515" s="23">
        <f>IF(OR(P515="",O515&lt;&gt;"Listed"),"",TODAY()-P515)</f>
        <v/>
      </c>
    </row>
    <row r="516">
      <c r="E516" s="22" t="n"/>
      <c r="F516" s="9" t="n"/>
      <c r="I516" s="9" t="n"/>
      <c r="J516" s="23">
        <f>IF(A516="","",COUNTIFS(Comps!$A$2:$A$1000,A516,Comps!$C$2:$C$1000,"Sold",Comps!$H$2:$H$1000,"&lt;&gt;Loose"))</f>
        <v/>
      </c>
      <c r="K516" s="24">
        <f>IF(A516="","",IFERROR(AVERAGEIFS(Comps!$E$2:$E$1000,Comps!$A$2:$A$1000,A516,Comps!$C$2:$C$1000,"Sold",Comps!$H$2:$H$1000,"&lt;&gt;Loose"),""))</f>
        <v/>
      </c>
      <c r="L516" s="23">
        <f>IF(OR(A516="",J516=0),"",TEXT(MINIFS(Comps!$E$2:$E$1000,Comps!$A$2:$A$1000,A516,Comps!$C$2:$C$1000,"Sold",Comps!$H$2:$H$1000,"&lt;&gt;Loose"),"0")&amp;"-"&amp;TEXT(MAXIFS(Comps!$E$2:$E$1000,Comps!$A$2:$A$1000,A516,Comps!$C$2:$C$1000,"Sold",Comps!$H$2:$H$1000,"&lt;&gt;Loose"),"0"))</f>
        <v/>
      </c>
      <c r="M516" s="24">
        <f>IF(OR(F516="",H516=""),"",ROUND((F516+N(I516)+IF(N(I516)&gt;0,Settings!$B$14,0)+IFERROR(VLOOKUP(H516,Settings!$A$2:$C$10,3,FALSE),0)+Settings!$B$13)/(1-IFERROR(VLOOKUP(H516,Settings!$A$2:$C$10,2,FALSE),0)),2))</f>
        <v/>
      </c>
      <c r="N516" s="9" t="n"/>
      <c r="P516" s="22" t="n"/>
      <c r="Q516" s="22" t="n"/>
      <c r="R516" s="9" t="n"/>
      <c r="S516" s="9" t="n"/>
      <c r="T516" s="24">
        <f>IF(R516="","",ROUND(R516*IFERROR(VLOOKUP(H516,Settings!$A$2:$C$10,2,FALSE),0)+IFERROR(VLOOKUP(H516,Settings!$A$2:$C$10,3,FALSE),0),2))</f>
        <v/>
      </c>
      <c r="U516" s="24">
        <f>IF(R516="","",ROUND(R516-F516-N(S516)-IF(N(S516)&gt;0,Settings!$B$14,0)-T516,2))</f>
        <v/>
      </c>
      <c r="V516" s="23">
        <f>IF(OR(P516="",Q516=""),"",Q516-P516)</f>
        <v/>
      </c>
      <c r="W516" s="23">
        <f>IF(OR(P516="",O516&lt;&gt;"Listed"),"",TODAY()-P516)</f>
        <v/>
      </c>
    </row>
    <row r="517">
      <c r="E517" s="22" t="n"/>
      <c r="F517" s="9" t="n"/>
      <c r="I517" s="9" t="n"/>
      <c r="J517" s="23">
        <f>IF(A517="","",COUNTIFS(Comps!$A$2:$A$1000,A517,Comps!$C$2:$C$1000,"Sold",Comps!$H$2:$H$1000,"&lt;&gt;Loose"))</f>
        <v/>
      </c>
      <c r="K517" s="24">
        <f>IF(A517="","",IFERROR(AVERAGEIFS(Comps!$E$2:$E$1000,Comps!$A$2:$A$1000,A517,Comps!$C$2:$C$1000,"Sold",Comps!$H$2:$H$1000,"&lt;&gt;Loose"),""))</f>
        <v/>
      </c>
      <c r="L517" s="23">
        <f>IF(OR(A517="",J517=0),"",TEXT(MINIFS(Comps!$E$2:$E$1000,Comps!$A$2:$A$1000,A517,Comps!$C$2:$C$1000,"Sold",Comps!$H$2:$H$1000,"&lt;&gt;Loose"),"0")&amp;"-"&amp;TEXT(MAXIFS(Comps!$E$2:$E$1000,Comps!$A$2:$A$1000,A517,Comps!$C$2:$C$1000,"Sold",Comps!$H$2:$H$1000,"&lt;&gt;Loose"),"0"))</f>
        <v/>
      </c>
      <c r="M517" s="24">
        <f>IF(OR(F517="",H517=""),"",ROUND((F517+N(I517)+IF(N(I517)&gt;0,Settings!$B$14,0)+IFERROR(VLOOKUP(H517,Settings!$A$2:$C$10,3,FALSE),0)+Settings!$B$13)/(1-IFERROR(VLOOKUP(H517,Settings!$A$2:$C$10,2,FALSE),0)),2))</f>
        <v/>
      </c>
      <c r="N517" s="9" t="n"/>
      <c r="P517" s="22" t="n"/>
      <c r="Q517" s="22" t="n"/>
      <c r="R517" s="9" t="n"/>
      <c r="S517" s="9" t="n"/>
      <c r="T517" s="24">
        <f>IF(R517="","",ROUND(R517*IFERROR(VLOOKUP(H517,Settings!$A$2:$C$10,2,FALSE),0)+IFERROR(VLOOKUP(H517,Settings!$A$2:$C$10,3,FALSE),0),2))</f>
        <v/>
      </c>
      <c r="U517" s="24">
        <f>IF(R517="","",ROUND(R517-F517-N(S517)-IF(N(S517)&gt;0,Settings!$B$14,0)-T517,2))</f>
        <v/>
      </c>
      <c r="V517" s="23">
        <f>IF(OR(P517="",Q517=""),"",Q517-P517)</f>
        <v/>
      </c>
      <c r="W517" s="23">
        <f>IF(OR(P517="",O517&lt;&gt;"Listed"),"",TODAY()-P517)</f>
        <v/>
      </c>
    </row>
    <row r="518">
      <c r="E518" s="22" t="n"/>
      <c r="F518" s="9" t="n"/>
      <c r="I518" s="9" t="n"/>
      <c r="J518" s="23">
        <f>IF(A518="","",COUNTIFS(Comps!$A$2:$A$1000,A518,Comps!$C$2:$C$1000,"Sold",Comps!$H$2:$H$1000,"&lt;&gt;Loose"))</f>
        <v/>
      </c>
      <c r="K518" s="24">
        <f>IF(A518="","",IFERROR(AVERAGEIFS(Comps!$E$2:$E$1000,Comps!$A$2:$A$1000,A518,Comps!$C$2:$C$1000,"Sold",Comps!$H$2:$H$1000,"&lt;&gt;Loose"),""))</f>
        <v/>
      </c>
      <c r="L518" s="23">
        <f>IF(OR(A518="",J518=0),"",TEXT(MINIFS(Comps!$E$2:$E$1000,Comps!$A$2:$A$1000,A518,Comps!$C$2:$C$1000,"Sold",Comps!$H$2:$H$1000,"&lt;&gt;Loose"),"0")&amp;"-"&amp;TEXT(MAXIFS(Comps!$E$2:$E$1000,Comps!$A$2:$A$1000,A518,Comps!$C$2:$C$1000,"Sold",Comps!$H$2:$H$1000,"&lt;&gt;Loose"),"0"))</f>
        <v/>
      </c>
      <c r="M518" s="24">
        <f>IF(OR(F518="",H518=""),"",ROUND((F518+N(I518)+IF(N(I518)&gt;0,Settings!$B$14,0)+IFERROR(VLOOKUP(H518,Settings!$A$2:$C$10,3,FALSE),0)+Settings!$B$13)/(1-IFERROR(VLOOKUP(H518,Settings!$A$2:$C$10,2,FALSE),0)),2))</f>
        <v/>
      </c>
      <c r="N518" s="9" t="n"/>
      <c r="P518" s="22" t="n"/>
      <c r="Q518" s="22" t="n"/>
      <c r="R518" s="9" t="n"/>
      <c r="S518" s="9" t="n"/>
      <c r="T518" s="24">
        <f>IF(R518="","",ROUND(R518*IFERROR(VLOOKUP(H518,Settings!$A$2:$C$10,2,FALSE),0)+IFERROR(VLOOKUP(H518,Settings!$A$2:$C$10,3,FALSE),0),2))</f>
        <v/>
      </c>
      <c r="U518" s="24">
        <f>IF(R518="","",ROUND(R518-F518-N(S518)-IF(N(S518)&gt;0,Settings!$B$14,0)-T518,2))</f>
        <v/>
      </c>
      <c r="V518" s="23">
        <f>IF(OR(P518="",Q518=""),"",Q518-P518)</f>
        <v/>
      </c>
      <c r="W518" s="23">
        <f>IF(OR(P518="",O518&lt;&gt;"Listed"),"",TODAY()-P518)</f>
        <v/>
      </c>
    </row>
    <row r="519">
      <c r="E519" s="22" t="n"/>
      <c r="F519" s="9" t="n"/>
      <c r="I519" s="9" t="n"/>
      <c r="J519" s="23">
        <f>IF(A519="","",COUNTIFS(Comps!$A$2:$A$1000,A519,Comps!$C$2:$C$1000,"Sold",Comps!$H$2:$H$1000,"&lt;&gt;Loose"))</f>
        <v/>
      </c>
      <c r="K519" s="24">
        <f>IF(A519="","",IFERROR(AVERAGEIFS(Comps!$E$2:$E$1000,Comps!$A$2:$A$1000,A519,Comps!$C$2:$C$1000,"Sold",Comps!$H$2:$H$1000,"&lt;&gt;Loose"),""))</f>
        <v/>
      </c>
      <c r="L519" s="23">
        <f>IF(OR(A519="",J519=0),"",TEXT(MINIFS(Comps!$E$2:$E$1000,Comps!$A$2:$A$1000,A519,Comps!$C$2:$C$1000,"Sold",Comps!$H$2:$H$1000,"&lt;&gt;Loose"),"0")&amp;"-"&amp;TEXT(MAXIFS(Comps!$E$2:$E$1000,Comps!$A$2:$A$1000,A519,Comps!$C$2:$C$1000,"Sold",Comps!$H$2:$H$1000,"&lt;&gt;Loose"),"0"))</f>
        <v/>
      </c>
      <c r="M519" s="24">
        <f>IF(OR(F519="",H519=""),"",ROUND((F519+N(I519)+IF(N(I519)&gt;0,Settings!$B$14,0)+IFERROR(VLOOKUP(H519,Settings!$A$2:$C$10,3,FALSE),0)+Settings!$B$13)/(1-IFERROR(VLOOKUP(H519,Settings!$A$2:$C$10,2,FALSE),0)),2))</f>
        <v/>
      </c>
      <c r="N519" s="9" t="n"/>
      <c r="P519" s="22" t="n"/>
      <c r="Q519" s="22" t="n"/>
      <c r="R519" s="9" t="n"/>
      <c r="S519" s="9" t="n"/>
      <c r="T519" s="24">
        <f>IF(R519="","",ROUND(R519*IFERROR(VLOOKUP(H519,Settings!$A$2:$C$10,2,FALSE),0)+IFERROR(VLOOKUP(H519,Settings!$A$2:$C$10,3,FALSE),0),2))</f>
        <v/>
      </c>
      <c r="U519" s="24">
        <f>IF(R519="","",ROUND(R519-F519-N(S519)-IF(N(S519)&gt;0,Settings!$B$14,0)-T519,2))</f>
        <v/>
      </c>
      <c r="V519" s="23">
        <f>IF(OR(P519="",Q519=""),"",Q519-P519)</f>
        <v/>
      </c>
      <c r="W519" s="23">
        <f>IF(OR(P519="",O519&lt;&gt;"Listed"),"",TODAY()-P519)</f>
        <v/>
      </c>
    </row>
    <row r="520">
      <c r="E520" s="22" t="n"/>
      <c r="F520" s="9" t="n"/>
      <c r="I520" s="9" t="n"/>
      <c r="J520" s="23">
        <f>IF(A520="","",COUNTIFS(Comps!$A$2:$A$1000,A520,Comps!$C$2:$C$1000,"Sold",Comps!$H$2:$H$1000,"&lt;&gt;Loose"))</f>
        <v/>
      </c>
      <c r="K520" s="24">
        <f>IF(A520="","",IFERROR(AVERAGEIFS(Comps!$E$2:$E$1000,Comps!$A$2:$A$1000,A520,Comps!$C$2:$C$1000,"Sold",Comps!$H$2:$H$1000,"&lt;&gt;Loose"),""))</f>
        <v/>
      </c>
      <c r="L520" s="23">
        <f>IF(OR(A520="",J520=0),"",TEXT(MINIFS(Comps!$E$2:$E$1000,Comps!$A$2:$A$1000,A520,Comps!$C$2:$C$1000,"Sold",Comps!$H$2:$H$1000,"&lt;&gt;Loose"),"0")&amp;"-"&amp;TEXT(MAXIFS(Comps!$E$2:$E$1000,Comps!$A$2:$A$1000,A520,Comps!$C$2:$C$1000,"Sold",Comps!$H$2:$H$1000,"&lt;&gt;Loose"),"0"))</f>
        <v/>
      </c>
      <c r="M520" s="24">
        <f>IF(OR(F520="",H520=""),"",ROUND((F520+N(I520)+IF(N(I520)&gt;0,Settings!$B$14,0)+IFERROR(VLOOKUP(H520,Settings!$A$2:$C$10,3,FALSE),0)+Settings!$B$13)/(1-IFERROR(VLOOKUP(H520,Settings!$A$2:$C$10,2,FALSE),0)),2))</f>
        <v/>
      </c>
      <c r="N520" s="9" t="n"/>
      <c r="P520" s="22" t="n"/>
      <c r="Q520" s="22" t="n"/>
      <c r="R520" s="9" t="n"/>
      <c r="S520" s="9" t="n"/>
      <c r="T520" s="24">
        <f>IF(R520="","",ROUND(R520*IFERROR(VLOOKUP(H520,Settings!$A$2:$C$10,2,FALSE),0)+IFERROR(VLOOKUP(H520,Settings!$A$2:$C$10,3,FALSE),0),2))</f>
        <v/>
      </c>
      <c r="U520" s="24">
        <f>IF(R520="","",ROUND(R520-F520-N(S520)-IF(N(S520)&gt;0,Settings!$B$14,0)-T520,2))</f>
        <v/>
      </c>
      <c r="V520" s="23">
        <f>IF(OR(P520="",Q520=""),"",Q520-P520)</f>
        <v/>
      </c>
      <c r="W520" s="23">
        <f>IF(OR(P520="",O520&lt;&gt;"Listed"),"",TODAY()-P520)</f>
        <v/>
      </c>
    </row>
    <row r="521">
      <c r="E521" s="22" t="n"/>
      <c r="F521" s="9" t="n"/>
      <c r="I521" s="9" t="n"/>
      <c r="J521" s="23">
        <f>IF(A521="","",COUNTIFS(Comps!$A$2:$A$1000,A521,Comps!$C$2:$C$1000,"Sold",Comps!$H$2:$H$1000,"&lt;&gt;Loose"))</f>
        <v/>
      </c>
      <c r="K521" s="24">
        <f>IF(A521="","",IFERROR(AVERAGEIFS(Comps!$E$2:$E$1000,Comps!$A$2:$A$1000,A521,Comps!$C$2:$C$1000,"Sold",Comps!$H$2:$H$1000,"&lt;&gt;Loose"),""))</f>
        <v/>
      </c>
      <c r="L521" s="23">
        <f>IF(OR(A521="",J521=0),"",TEXT(MINIFS(Comps!$E$2:$E$1000,Comps!$A$2:$A$1000,A521,Comps!$C$2:$C$1000,"Sold",Comps!$H$2:$H$1000,"&lt;&gt;Loose"),"0")&amp;"-"&amp;TEXT(MAXIFS(Comps!$E$2:$E$1000,Comps!$A$2:$A$1000,A521,Comps!$C$2:$C$1000,"Sold",Comps!$H$2:$H$1000,"&lt;&gt;Loose"),"0"))</f>
        <v/>
      </c>
      <c r="M521" s="24">
        <f>IF(OR(F521="",H521=""),"",ROUND((F521+N(I521)+IF(N(I521)&gt;0,Settings!$B$14,0)+IFERROR(VLOOKUP(H521,Settings!$A$2:$C$10,3,FALSE),0)+Settings!$B$13)/(1-IFERROR(VLOOKUP(H521,Settings!$A$2:$C$10,2,FALSE),0)),2))</f>
        <v/>
      </c>
      <c r="N521" s="9" t="n"/>
      <c r="P521" s="22" t="n"/>
      <c r="Q521" s="22" t="n"/>
      <c r="R521" s="9" t="n"/>
      <c r="S521" s="9" t="n"/>
      <c r="T521" s="24">
        <f>IF(R521="","",ROUND(R521*IFERROR(VLOOKUP(H521,Settings!$A$2:$C$10,2,FALSE),0)+IFERROR(VLOOKUP(H521,Settings!$A$2:$C$10,3,FALSE),0),2))</f>
        <v/>
      </c>
      <c r="U521" s="24">
        <f>IF(R521="","",ROUND(R521-F521-N(S521)-IF(N(S521)&gt;0,Settings!$B$14,0)-T521,2))</f>
        <v/>
      </c>
      <c r="V521" s="23">
        <f>IF(OR(P521="",Q521=""),"",Q521-P521)</f>
        <v/>
      </c>
      <c r="W521" s="23">
        <f>IF(OR(P521="",O521&lt;&gt;"Listed"),"",TODAY()-P521)</f>
        <v/>
      </c>
    </row>
    <row r="522">
      <c r="E522" s="22" t="n"/>
      <c r="F522" s="9" t="n"/>
      <c r="I522" s="9" t="n"/>
      <c r="J522" s="23">
        <f>IF(A522="","",COUNTIFS(Comps!$A$2:$A$1000,A522,Comps!$C$2:$C$1000,"Sold",Comps!$H$2:$H$1000,"&lt;&gt;Loose"))</f>
        <v/>
      </c>
      <c r="K522" s="24">
        <f>IF(A522="","",IFERROR(AVERAGEIFS(Comps!$E$2:$E$1000,Comps!$A$2:$A$1000,A522,Comps!$C$2:$C$1000,"Sold",Comps!$H$2:$H$1000,"&lt;&gt;Loose"),""))</f>
        <v/>
      </c>
      <c r="L522" s="23">
        <f>IF(OR(A522="",J522=0),"",TEXT(MINIFS(Comps!$E$2:$E$1000,Comps!$A$2:$A$1000,A522,Comps!$C$2:$C$1000,"Sold",Comps!$H$2:$H$1000,"&lt;&gt;Loose"),"0")&amp;"-"&amp;TEXT(MAXIFS(Comps!$E$2:$E$1000,Comps!$A$2:$A$1000,A522,Comps!$C$2:$C$1000,"Sold",Comps!$H$2:$H$1000,"&lt;&gt;Loose"),"0"))</f>
        <v/>
      </c>
      <c r="M522" s="24">
        <f>IF(OR(F522="",H522=""),"",ROUND((F522+N(I522)+IF(N(I522)&gt;0,Settings!$B$14,0)+IFERROR(VLOOKUP(H522,Settings!$A$2:$C$10,3,FALSE),0)+Settings!$B$13)/(1-IFERROR(VLOOKUP(H522,Settings!$A$2:$C$10,2,FALSE),0)),2))</f>
        <v/>
      </c>
      <c r="N522" s="9" t="n"/>
      <c r="P522" s="22" t="n"/>
      <c r="Q522" s="22" t="n"/>
      <c r="R522" s="9" t="n"/>
      <c r="S522" s="9" t="n"/>
      <c r="T522" s="24">
        <f>IF(R522="","",ROUND(R522*IFERROR(VLOOKUP(H522,Settings!$A$2:$C$10,2,FALSE),0)+IFERROR(VLOOKUP(H522,Settings!$A$2:$C$10,3,FALSE),0),2))</f>
        <v/>
      </c>
      <c r="U522" s="24">
        <f>IF(R522="","",ROUND(R522-F522-N(S522)-IF(N(S522)&gt;0,Settings!$B$14,0)-T522,2))</f>
        <v/>
      </c>
      <c r="V522" s="23">
        <f>IF(OR(P522="",Q522=""),"",Q522-P522)</f>
        <v/>
      </c>
      <c r="W522" s="23">
        <f>IF(OR(P522="",O522&lt;&gt;"Listed"),"",TODAY()-P522)</f>
        <v/>
      </c>
    </row>
    <row r="523">
      <c r="E523" s="22" t="n"/>
      <c r="F523" s="9" t="n"/>
      <c r="I523" s="9" t="n"/>
      <c r="J523" s="23">
        <f>IF(A523="","",COUNTIFS(Comps!$A$2:$A$1000,A523,Comps!$C$2:$C$1000,"Sold",Comps!$H$2:$H$1000,"&lt;&gt;Loose"))</f>
        <v/>
      </c>
      <c r="K523" s="24">
        <f>IF(A523="","",IFERROR(AVERAGEIFS(Comps!$E$2:$E$1000,Comps!$A$2:$A$1000,A523,Comps!$C$2:$C$1000,"Sold",Comps!$H$2:$H$1000,"&lt;&gt;Loose"),""))</f>
        <v/>
      </c>
      <c r="L523" s="23">
        <f>IF(OR(A523="",J523=0),"",TEXT(MINIFS(Comps!$E$2:$E$1000,Comps!$A$2:$A$1000,A523,Comps!$C$2:$C$1000,"Sold",Comps!$H$2:$H$1000,"&lt;&gt;Loose"),"0")&amp;"-"&amp;TEXT(MAXIFS(Comps!$E$2:$E$1000,Comps!$A$2:$A$1000,A523,Comps!$C$2:$C$1000,"Sold",Comps!$H$2:$H$1000,"&lt;&gt;Loose"),"0"))</f>
        <v/>
      </c>
      <c r="M523" s="24">
        <f>IF(OR(F523="",H523=""),"",ROUND((F523+N(I523)+IF(N(I523)&gt;0,Settings!$B$14,0)+IFERROR(VLOOKUP(H523,Settings!$A$2:$C$10,3,FALSE),0)+Settings!$B$13)/(1-IFERROR(VLOOKUP(H523,Settings!$A$2:$C$10,2,FALSE),0)),2))</f>
        <v/>
      </c>
      <c r="N523" s="9" t="n"/>
      <c r="P523" s="22" t="n"/>
      <c r="Q523" s="22" t="n"/>
      <c r="R523" s="9" t="n"/>
      <c r="S523" s="9" t="n"/>
      <c r="T523" s="24">
        <f>IF(R523="","",ROUND(R523*IFERROR(VLOOKUP(H523,Settings!$A$2:$C$10,2,FALSE),0)+IFERROR(VLOOKUP(H523,Settings!$A$2:$C$10,3,FALSE),0),2))</f>
        <v/>
      </c>
      <c r="U523" s="24">
        <f>IF(R523="","",ROUND(R523-F523-N(S523)-IF(N(S523)&gt;0,Settings!$B$14,0)-T523,2))</f>
        <v/>
      </c>
      <c r="V523" s="23">
        <f>IF(OR(P523="",Q523=""),"",Q523-P523)</f>
        <v/>
      </c>
      <c r="W523" s="23">
        <f>IF(OR(P523="",O523&lt;&gt;"Listed"),"",TODAY()-P523)</f>
        <v/>
      </c>
    </row>
    <row r="524">
      <c r="E524" s="22" t="n"/>
      <c r="F524" s="9" t="n"/>
      <c r="I524" s="9" t="n"/>
      <c r="J524" s="23">
        <f>IF(A524="","",COUNTIFS(Comps!$A$2:$A$1000,A524,Comps!$C$2:$C$1000,"Sold",Comps!$H$2:$H$1000,"&lt;&gt;Loose"))</f>
        <v/>
      </c>
      <c r="K524" s="24">
        <f>IF(A524="","",IFERROR(AVERAGEIFS(Comps!$E$2:$E$1000,Comps!$A$2:$A$1000,A524,Comps!$C$2:$C$1000,"Sold",Comps!$H$2:$H$1000,"&lt;&gt;Loose"),""))</f>
        <v/>
      </c>
      <c r="L524" s="23">
        <f>IF(OR(A524="",J524=0),"",TEXT(MINIFS(Comps!$E$2:$E$1000,Comps!$A$2:$A$1000,A524,Comps!$C$2:$C$1000,"Sold",Comps!$H$2:$H$1000,"&lt;&gt;Loose"),"0")&amp;"-"&amp;TEXT(MAXIFS(Comps!$E$2:$E$1000,Comps!$A$2:$A$1000,A524,Comps!$C$2:$C$1000,"Sold",Comps!$H$2:$H$1000,"&lt;&gt;Loose"),"0"))</f>
        <v/>
      </c>
      <c r="M524" s="24">
        <f>IF(OR(F524="",H524=""),"",ROUND((F524+N(I524)+IF(N(I524)&gt;0,Settings!$B$14,0)+IFERROR(VLOOKUP(H524,Settings!$A$2:$C$10,3,FALSE),0)+Settings!$B$13)/(1-IFERROR(VLOOKUP(H524,Settings!$A$2:$C$10,2,FALSE),0)),2))</f>
        <v/>
      </c>
      <c r="N524" s="9" t="n"/>
      <c r="P524" s="22" t="n"/>
      <c r="Q524" s="22" t="n"/>
      <c r="R524" s="9" t="n"/>
      <c r="S524" s="9" t="n"/>
      <c r="T524" s="24">
        <f>IF(R524="","",ROUND(R524*IFERROR(VLOOKUP(H524,Settings!$A$2:$C$10,2,FALSE),0)+IFERROR(VLOOKUP(H524,Settings!$A$2:$C$10,3,FALSE),0),2))</f>
        <v/>
      </c>
      <c r="U524" s="24">
        <f>IF(R524="","",ROUND(R524-F524-N(S524)-IF(N(S524)&gt;0,Settings!$B$14,0)-T524,2))</f>
        <v/>
      </c>
      <c r="V524" s="23">
        <f>IF(OR(P524="",Q524=""),"",Q524-P524)</f>
        <v/>
      </c>
      <c r="W524" s="23">
        <f>IF(OR(P524="",O524&lt;&gt;"Listed"),"",TODAY()-P524)</f>
        <v/>
      </c>
    </row>
    <row r="525">
      <c r="E525" s="22" t="n"/>
      <c r="F525" s="9" t="n"/>
      <c r="I525" s="9" t="n"/>
      <c r="J525" s="23">
        <f>IF(A525="","",COUNTIFS(Comps!$A$2:$A$1000,A525,Comps!$C$2:$C$1000,"Sold",Comps!$H$2:$H$1000,"&lt;&gt;Loose"))</f>
        <v/>
      </c>
      <c r="K525" s="24">
        <f>IF(A525="","",IFERROR(AVERAGEIFS(Comps!$E$2:$E$1000,Comps!$A$2:$A$1000,A525,Comps!$C$2:$C$1000,"Sold",Comps!$H$2:$H$1000,"&lt;&gt;Loose"),""))</f>
        <v/>
      </c>
      <c r="L525" s="23">
        <f>IF(OR(A525="",J525=0),"",TEXT(MINIFS(Comps!$E$2:$E$1000,Comps!$A$2:$A$1000,A525,Comps!$C$2:$C$1000,"Sold",Comps!$H$2:$H$1000,"&lt;&gt;Loose"),"0")&amp;"-"&amp;TEXT(MAXIFS(Comps!$E$2:$E$1000,Comps!$A$2:$A$1000,A525,Comps!$C$2:$C$1000,"Sold",Comps!$H$2:$H$1000,"&lt;&gt;Loose"),"0"))</f>
        <v/>
      </c>
      <c r="M525" s="24">
        <f>IF(OR(F525="",H525=""),"",ROUND((F525+N(I525)+IF(N(I525)&gt;0,Settings!$B$14,0)+IFERROR(VLOOKUP(H525,Settings!$A$2:$C$10,3,FALSE),0)+Settings!$B$13)/(1-IFERROR(VLOOKUP(H525,Settings!$A$2:$C$10,2,FALSE),0)),2))</f>
        <v/>
      </c>
      <c r="N525" s="9" t="n"/>
      <c r="P525" s="22" t="n"/>
      <c r="Q525" s="22" t="n"/>
      <c r="R525" s="9" t="n"/>
      <c r="S525" s="9" t="n"/>
      <c r="T525" s="24">
        <f>IF(R525="","",ROUND(R525*IFERROR(VLOOKUP(H525,Settings!$A$2:$C$10,2,FALSE),0)+IFERROR(VLOOKUP(H525,Settings!$A$2:$C$10,3,FALSE),0),2))</f>
        <v/>
      </c>
      <c r="U525" s="24">
        <f>IF(R525="","",ROUND(R525-F525-N(S525)-IF(N(S525)&gt;0,Settings!$B$14,0)-T525,2))</f>
        <v/>
      </c>
      <c r="V525" s="23">
        <f>IF(OR(P525="",Q525=""),"",Q525-P525)</f>
        <v/>
      </c>
      <c r="W525" s="23">
        <f>IF(OR(P525="",O525&lt;&gt;"Listed"),"",TODAY()-P525)</f>
        <v/>
      </c>
    </row>
    <row r="526">
      <c r="E526" s="22" t="n"/>
      <c r="F526" s="9" t="n"/>
      <c r="I526" s="9" t="n"/>
      <c r="J526" s="23">
        <f>IF(A526="","",COUNTIFS(Comps!$A$2:$A$1000,A526,Comps!$C$2:$C$1000,"Sold",Comps!$H$2:$H$1000,"&lt;&gt;Loose"))</f>
        <v/>
      </c>
      <c r="K526" s="24">
        <f>IF(A526="","",IFERROR(AVERAGEIFS(Comps!$E$2:$E$1000,Comps!$A$2:$A$1000,A526,Comps!$C$2:$C$1000,"Sold",Comps!$H$2:$H$1000,"&lt;&gt;Loose"),""))</f>
        <v/>
      </c>
      <c r="L526" s="23">
        <f>IF(OR(A526="",J526=0),"",TEXT(MINIFS(Comps!$E$2:$E$1000,Comps!$A$2:$A$1000,A526,Comps!$C$2:$C$1000,"Sold",Comps!$H$2:$H$1000,"&lt;&gt;Loose"),"0")&amp;"-"&amp;TEXT(MAXIFS(Comps!$E$2:$E$1000,Comps!$A$2:$A$1000,A526,Comps!$C$2:$C$1000,"Sold",Comps!$H$2:$H$1000,"&lt;&gt;Loose"),"0"))</f>
        <v/>
      </c>
      <c r="M526" s="24">
        <f>IF(OR(F526="",H526=""),"",ROUND((F526+N(I526)+IF(N(I526)&gt;0,Settings!$B$14,0)+IFERROR(VLOOKUP(H526,Settings!$A$2:$C$10,3,FALSE),0)+Settings!$B$13)/(1-IFERROR(VLOOKUP(H526,Settings!$A$2:$C$10,2,FALSE),0)),2))</f>
        <v/>
      </c>
      <c r="N526" s="9" t="n"/>
      <c r="P526" s="22" t="n"/>
      <c r="Q526" s="22" t="n"/>
      <c r="R526" s="9" t="n"/>
      <c r="S526" s="9" t="n"/>
      <c r="T526" s="24">
        <f>IF(R526="","",ROUND(R526*IFERROR(VLOOKUP(H526,Settings!$A$2:$C$10,2,FALSE),0)+IFERROR(VLOOKUP(H526,Settings!$A$2:$C$10,3,FALSE),0),2))</f>
        <v/>
      </c>
      <c r="U526" s="24">
        <f>IF(R526="","",ROUND(R526-F526-N(S526)-IF(N(S526)&gt;0,Settings!$B$14,0)-T526,2))</f>
        <v/>
      </c>
      <c r="V526" s="23">
        <f>IF(OR(P526="",Q526=""),"",Q526-P526)</f>
        <v/>
      </c>
      <c r="W526" s="23">
        <f>IF(OR(P526="",O526&lt;&gt;"Listed"),"",TODAY()-P526)</f>
        <v/>
      </c>
    </row>
    <row r="527">
      <c r="E527" s="22" t="n"/>
      <c r="F527" s="9" t="n"/>
      <c r="I527" s="9" t="n"/>
      <c r="J527" s="23">
        <f>IF(A527="","",COUNTIFS(Comps!$A$2:$A$1000,A527,Comps!$C$2:$C$1000,"Sold",Comps!$H$2:$H$1000,"&lt;&gt;Loose"))</f>
        <v/>
      </c>
      <c r="K527" s="24">
        <f>IF(A527="","",IFERROR(AVERAGEIFS(Comps!$E$2:$E$1000,Comps!$A$2:$A$1000,A527,Comps!$C$2:$C$1000,"Sold",Comps!$H$2:$H$1000,"&lt;&gt;Loose"),""))</f>
        <v/>
      </c>
      <c r="L527" s="23">
        <f>IF(OR(A527="",J527=0),"",TEXT(MINIFS(Comps!$E$2:$E$1000,Comps!$A$2:$A$1000,A527,Comps!$C$2:$C$1000,"Sold",Comps!$H$2:$H$1000,"&lt;&gt;Loose"),"0")&amp;"-"&amp;TEXT(MAXIFS(Comps!$E$2:$E$1000,Comps!$A$2:$A$1000,A527,Comps!$C$2:$C$1000,"Sold",Comps!$H$2:$H$1000,"&lt;&gt;Loose"),"0"))</f>
        <v/>
      </c>
      <c r="M527" s="24">
        <f>IF(OR(F527="",H527=""),"",ROUND((F527+N(I527)+IF(N(I527)&gt;0,Settings!$B$14,0)+IFERROR(VLOOKUP(H527,Settings!$A$2:$C$10,3,FALSE),0)+Settings!$B$13)/(1-IFERROR(VLOOKUP(H527,Settings!$A$2:$C$10,2,FALSE),0)),2))</f>
        <v/>
      </c>
      <c r="N527" s="9" t="n"/>
      <c r="P527" s="22" t="n"/>
      <c r="Q527" s="22" t="n"/>
      <c r="R527" s="9" t="n"/>
      <c r="S527" s="9" t="n"/>
      <c r="T527" s="24">
        <f>IF(R527="","",ROUND(R527*IFERROR(VLOOKUP(H527,Settings!$A$2:$C$10,2,FALSE),0)+IFERROR(VLOOKUP(H527,Settings!$A$2:$C$10,3,FALSE),0),2))</f>
        <v/>
      </c>
      <c r="U527" s="24">
        <f>IF(R527="","",ROUND(R527-F527-N(S527)-IF(N(S527)&gt;0,Settings!$B$14,0)-T527,2))</f>
        <v/>
      </c>
      <c r="V527" s="23">
        <f>IF(OR(P527="",Q527=""),"",Q527-P527)</f>
        <v/>
      </c>
      <c r="W527" s="23">
        <f>IF(OR(P527="",O527&lt;&gt;"Listed"),"",TODAY()-P527)</f>
        <v/>
      </c>
    </row>
    <row r="528">
      <c r="E528" s="22" t="n"/>
      <c r="F528" s="9" t="n"/>
      <c r="I528" s="9" t="n"/>
      <c r="J528" s="23">
        <f>IF(A528="","",COUNTIFS(Comps!$A$2:$A$1000,A528,Comps!$C$2:$C$1000,"Sold",Comps!$H$2:$H$1000,"&lt;&gt;Loose"))</f>
        <v/>
      </c>
      <c r="K528" s="24">
        <f>IF(A528="","",IFERROR(AVERAGEIFS(Comps!$E$2:$E$1000,Comps!$A$2:$A$1000,A528,Comps!$C$2:$C$1000,"Sold",Comps!$H$2:$H$1000,"&lt;&gt;Loose"),""))</f>
        <v/>
      </c>
      <c r="L528" s="23">
        <f>IF(OR(A528="",J528=0),"",TEXT(MINIFS(Comps!$E$2:$E$1000,Comps!$A$2:$A$1000,A528,Comps!$C$2:$C$1000,"Sold",Comps!$H$2:$H$1000,"&lt;&gt;Loose"),"0")&amp;"-"&amp;TEXT(MAXIFS(Comps!$E$2:$E$1000,Comps!$A$2:$A$1000,A528,Comps!$C$2:$C$1000,"Sold",Comps!$H$2:$H$1000,"&lt;&gt;Loose"),"0"))</f>
        <v/>
      </c>
      <c r="M528" s="24">
        <f>IF(OR(F528="",H528=""),"",ROUND((F528+N(I528)+IF(N(I528)&gt;0,Settings!$B$14,0)+IFERROR(VLOOKUP(H528,Settings!$A$2:$C$10,3,FALSE),0)+Settings!$B$13)/(1-IFERROR(VLOOKUP(H528,Settings!$A$2:$C$10,2,FALSE),0)),2))</f>
        <v/>
      </c>
      <c r="N528" s="9" t="n"/>
      <c r="P528" s="22" t="n"/>
      <c r="Q528" s="22" t="n"/>
      <c r="R528" s="9" t="n"/>
      <c r="S528" s="9" t="n"/>
      <c r="T528" s="24">
        <f>IF(R528="","",ROUND(R528*IFERROR(VLOOKUP(H528,Settings!$A$2:$C$10,2,FALSE),0)+IFERROR(VLOOKUP(H528,Settings!$A$2:$C$10,3,FALSE),0),2))</f>
        <v/>
      </c>
      <c r="U528" s="24">
        <f>IF(R528="","",ROUND(R528-F528-N(S528)-IF(N(S528)&gt;0,Settings!$B$14,0)-T528,2))</f>
        <v/>
      </c>
      <c r="V528" s="23">
        <f>IF(OR(P528="",Q528=""),"",Q528-P528)</f>
        <v/>
      </c>
      <c r="W528" s="23">
        <f>IF(OR(P528="",O528&lt;&gt;"Listed"),"",TODAY()-P528)</f>
        <v/>
      </c>
    </row>
    <row r="529">
      <c r="E529" s="22" t="n"/>
      <c r="F529" s="9" t="n"/>
      <c r="I529" s="9" t="n"/>
      <c r="J529" s="23">
        <f>IF(A529="","",COUNTIFS(Comps!$A$2:$A$1000,A529,Comps!$C$2:$C$1000,"Sold",Comps!$H$2:$H$1000,"&lt;&gt;Loose"))</f>
        <v/>
      </c>
      <c r="K529" s="24">
        <f>IF(A529="","",IFERROR(AVERAGEIFS(Comps!$E$2:$E$1000,Comps!$A$2:$A$1000,A529,Comps!$C$2:$C$1000,"Sold",Comps!$H$2:$H$1000,"&lt;&gt;Loose"),""))</f>
        <v/>
      </c>
      <c r="L529" s="23">
        <f>IF(OR(A529="",J529=0),"",TEXT(MINIFS(Comps!$E$2:$E$1000,Comps!$A$2:$A$1000,A529,Comps!$C$2:$C$1000,"Sold",Comps!$H$2:$H$1000,"&lt;&gt;Loose"),"0")&amp;"-"&amp;TEXT(MAXIFS(Comps!$E$2:$E$1000,Comps!$A$2:$A$1000,A529,Comps!$C$2:$C$1000,"Sold",Comps!$H$2:$H$1000,"&lt;&gt;Loose"),"0"))</f>
        <v/>
      </c>
      <c r="M529" s="24">
        <f>IF(OR(F529="",H529=""),"",ROUND((F529+N(I529)+IF(N(I529)&gt;0,Settings!$B$14,0)+IFERROR(VLOOKUP(H529,Settings!$A$2:$C$10,3,FALSE),0)+Settings!$B$13)/(1-IFERROR(VLOOKUP(H529,Settings!$A$2:$C$10,2,FALSE),0)),2))</f>
        <v/>
      </c>
      <c r="N529" s="9" t="n"/>
      <c r="P529" s="22" t="n"/>
      <c r="Q529" s="22" t="n"/>
      <c r="R529" s="9" t="n"/>
      <c r="S529" s="9" t="n"/>
      <c r="T529" s="24">
        <f>IF(R529="","",ROUND(R529*IFERROR(VLOOKUP(H529,Settings!$A$2:$C$10,2,FALSE),0)+IFERROR(VLOOKUP(H529,Settings!$A$2:$C$10,3,FALSE),0),2))</f>
        <v/>
      </c>
      <c r="U529" s="24">
        <f>IF(R529="","",ROUND(R529-F529-N(S529)-IF(N(S529)&gt;0,Settings!$B$14,0)-T529,2))</f>
        <v/>
      </c>
      <c r="V529" s="23">
        <f>IF(OR(P529="",Q529=""),"",Q529-P529)</f>
        <v/>
      </c>
      <c r="W529" s="23">
        <f>IF(OR(P529="",O529&lt;&gt;"Listed"),"",TODAY()-P529)</f>
        <v/>
      </c>
    </row>
    <row r="530">
      <c r="E530" s="22" t="n"/>
      <c r="F530" s="9" t="n"/>
      <c r="I530" s="9" t="n"/>
      <c r="J530" s="23">
        <f>IF(A530="","",COUNTIFS(Comps!$A$2:$A$1000,A530,Comps!$C$2:$C$1000,"Sold",Comps!$H$2:$H$1000,"&lt;&gt;Loose"))</f>
        <v/>
      </c>
      <c r="K530" s="24">
        <f>IF(A530="","",IFERROR(AVERAGEIFS(Comps!$E$2:$E$1000,Comps!$A$2:$A$1000,A530,Comps!$C$2:$C$1000,"Sold",Comps!$H$2:$H$1000,"&lt;&gt;Loose"),""))</f>
        <v/>
      </c>
      <c r="L530" s="23">
        <f>IF(OR(A530="",J530=0),"",TEXT(MINIFS(Comps!$E$2:$E$1000,Comps!$A$2:$A$1000,A530,Comps!$C$2:$C$1000,"Sold",Comps!$H$2:$H$1000,"&lt;&gt;Loose"),"0")&amp;"-"&amp;TEXT(MAXIFS(Comps!$E$2:$E$1000,Comps!$A$2:$A$1000,A530,Comps!$C$2:$C$1000,"Sold",Comps!$H$2:$H$1000,"&lt;&gt;Loose"),"0"))</f>
        <v/>
      </c>
      <c r="M530" s="24">
        <f>IF(OR(F530="",H530=""),"",ROUND((F530+N(I530)+IF(N(I530)&gt;0,Settings!$B$14,0)+IFERROR(VLOOKUP(H530,Settings!$A$2:$C$10,3,FALSE),0)+Settings!$B$13)/(1-IFERROR(VLOOKUP(H530,Settings!$A$2:$C$10,2,FALSE),0)),2))</f>
        <v/>
      </c>
      <c r="N530" s="9" t="n"/>
      <c r="P530" s="22" t="n"/>
      <c r="Q530" s="22" t="n"/>
      <c r="R530" s="9" t="n"/>
      <c r="S530" s="9" t="n"/>
      <c r="T530" s="24">
        <f>IF(R530="","",ROUND(R530*IFERROR(VLOOKUP(H530,Settings!$A$2:$C$10,2,FALSE),0)+IFERROR(VLOOKUP(H530,Settings!$A$2:$C$10,3,FALSE),0),2))</f>
        <v/>
      </c>
      <c r="U530" s="24">
        <f>IF(R530="","",ROUND(R530-F530-N(S530)-IF(N(S530)&gt;0,Settings!$B$14,0)-T530,2))</f>
        <v/>
      </c>
      <c r="V530" s="23">
        <f>IF(OR(P530="",Q530=""),"",Q530-P530)</f>
        <v/>
      </c>
      <c r="W530" s="23">
        <f>IF(OR(P530="",O530&lt;&gt;"Listed"),"",TODAY()-P530)</f>
        <v/>
      </c>
    </row>
    <row r="531">
      <c r="E531" s="22" t="n"/>
      <c r="F531" s="9" t="n"/>
      <c r="I531" s="9" t="n"/>
      <c r="J531" s="23">
        <f>IF(A531="","",COUNTIFS(Comps!$A$2:$A$1000,A531,Comps!$C$2:$C$1000,"Sold",Comps!$H$2:$H$1000,"&lt;&gt;Loose"))</f>
        <v/>
      </c>
      <c r="K531" s="24">
        <f>IF(A531="","",IFERROR(AVERAGEIFS(Comps!$E$2:$E$1000,Comps!$A$2:$A$1000,A531,Comps!$C$2:$C$1000,"Sold",Comps!$H$2:$H$1000,"&lt;&gt;Loose"),""))</f>
        <v/>
      </c>
      <c r="L531" s="23">
        <f>IF(OR(A531="",J531=0),"",TEXT(MINIFS(Comps!$E$2:$E$1000,Comps!$A$2:$A$1000,A531,Comps!$C$2:$C$1000,"Sold",Comps!$H$2:$H$1000,"&lt;&gt;Loose"),"0")&amp;"-"&amp;TEXT(MAXIFS(Comps!$E$2:$E$1000,Comps!$A$2:$A$1000,A531,Comps!$C$2:$C$1000,"Sold",Comps!$H$2:$H$1000,"&lt;&gt;Loose"),"0"))</f>
        <v/>
      </c>
      <c r="M531" s="24">
        <f>IF(OR(F531="",H531=""),"",ROUND((F531+N(I531)+IF(N(I531)&gt;0,Settings!$B$14,0)+IFERROR(VLOOKUP(H531,Settings!$A$2:$C$10,3,FALSE),0)+Settings!$B$13)/(1-IFERROR(VLOOKUP(H531,Settings!$A$2:$C$10,2,FALSE),0)),2))</f>
        <v/>
      </c>
      <c r="N531" s="9" t="n"/>
      <c r="P531" s="22" t="n"/>
      <c r="Q531" s="22" t="n"/>
      <c r="R531" s="9" t="n"/>
      <c r="S531" s="9" t="n"/>
      <c r="T531" s="24">
        <f>IF(R531="","",ROUND(R531*IFERROR(VLOOKUP(H531,Settings!$A$2:$C$10,2,FALSE),0)+IFERROR(VLOOKUP(H531,Settings!$A$2:$C$10,3,FALSE),0),2))</f>
        <v/>
      </c>
      <c r="U531" s="24">
        <f>IF(R531="","",ROUND(R531-F531-N(S531)-IF(N(S531)&gt;0,Settings!$B$14,0)-T531,2))</f>
        <v/>
      </c>
      <c r="V531" s="23">
        <f>IF(OR(P531="",Q531=""),"",Q531-P531)</f>
        <v/>
      </c>
      <c r="W531" s="23">
        <f>IF(OR(P531="",O531&lt;&gt;"Listed"),"",TODAY()-P531)</f>
        <v/>
      </c>
    </row>
    <row r="532">
      <c r="E532" s="22" t="n"/>
      <c r="F532" s="9" t="n"/>
      <c r="I532" s="9" t="n"/>
      <c r="J532" s="23">
        <f>IF(A532="","",COUNTIFS(Comps!$A$2:$A$1000,A532,Comps!$C$2:$C$1000,"Sold",Comps!$H$2:$H$1000,"&lt;&gt;Loose"))</f>
        <v/>
      </c>
      <c r="K532" s="24">
        <f>IF(A532="","",IFERROR(AVERAGEIFS(Comps!$E$2:$E$1000,Comps!$A$2:$A$1000,A532,Comps!$C$2:$C$1000,"Sold",Comps!$H$2:$H$1000,"&lt;&gt;Loose"),""))</f>
        <v/>
      </c>
      <c r="L532" s="23">
        <f>IF(OR(A532="",J532=0),"",TEXT(MINIFS(Comps!$E$2:$E$1000,Comps!$A$2:$A$1000,A532,Comps!$C$2:$C$1000,"Sold",Comps!$H$2:$H$1000,"&lt;&gt;Loose"),"0")&amp;"-"&amp;TEXT(MAXIFS(Comps!$E$2:$E$1000,Comps!$A$2:$A$1000,A532,Comps!$C$2:$C$1000,"Sold",Comps!$H$2:$H$1000,"&lt;&gt;Loose"),"0"))</f>
        <v/>
      </c>
      <c r="M532" s="24">
        <f>IF(OR(F532="",H532=""),"",ROUND((F532+N(I532)+IF(N(I532)&gt;0,Settings!$B$14,0)+IFERROR(VLOOKUP(H532,Settings!$A$2:$C$10,3,FALSE),0)+Settings!$B$13)/(1-IFERROR(VLOOKUP(H532,Settings!$A$2:$C$10,2,FALSE),0)),2))</f>
        <v/>
      </c>
      <c r="N532" s="9" t="n"/>
      <c r="P532" s="22" t="n"/>
      <c r="Q532" s="22" t="n"/>
      <c r="R532" s="9" t="n"/>
      <c r="S532" s="9" t="n"/>
      <c r="T532" s="24">
        <f>IF(R532="","",ROUND(R532*IFERROR(VLOOKUP(H532,Settings!$A$2:$C$10,2,FALSE),0)+IFERROR(VLOOKUP(H532,Settings!$A$2:$C$10,3,FALSE),0),2))</f>
        <v/>
      </c>
      <c r="U532" s="24">
        <f>IF(R532="","",ROUND(R532-F532-N(S532)-IF(N(S532)&gt;0,Settings!$B$14,0)-T532,2))</f>
        <v/>
      </c>
      <c r="V532" s="23">
        <f>IF(OR(P532="",Q532=""),"",Q532-P532)</f>
        <v/>
      </c>
      <c r="W532" s="23">
        <f>IF(OR(P532="",O532&lt;&gt;"Listed"),"",TODAY()-P532)</f>
        <v/>
      </c>
    </row>
    <row r="533">
      <c r="E533" s="22" t="n"/>
      <c r="F533" s="9" t="n"/>
      <c r="I533" s="9" t="n"/>
      <c r="J533" s="23">
        <f>IF(A533="","",COUNTIFS(Comps!$A$2:$A$1000,A533,Comps!$C$2:$C$1000,"Sold",Comps!$H$2:$H$1000,"&lt;&gt;Loose"))</f>
        <v/>
      </c>
      <c r="K533" s="24">
        <f>IF(A533="","",IFERROR(AVERAGEIFS(Comps!$E$2:$E$1000,Comps!$A$2:$A$1000,A533,Comps!$C$2:$C$1000,"Sold",Comps!$H$2:$H$1000,"&lt;&gt;Loose"),""))</f>
        <v/>
      </c>
      <c r="L533" s="23">
        <f>IF(OR(A533="",J533=0),"",TEXT(MINIFS(Comps!$E$2:$E$1000,Comps!$A$2:$A$1000,A533,Comps!$C$2:$C$1000,"Sold",Comps!$H$2:$H$1000,"&lt;&gt;Loose"),"0")&amp;"-"&amp;TEXT(MAXIFS(Comps!$E$2:$E$1000,Comps!$A$2:$A$1000,A533,Comps!$C$2:$C$1000,"Sold",Comps!$H$2:$H$1000,"&lt;&gt;Loose"),"0"))</f>
        <v/>
      </c>
      <c r="M533" s="24">
        <f>IF(OR(F533="",H533=""),"",ROUND((F533+N(I533)+IF(N(I533)&gt;0,Settings!$B$14,0)+IFERROR(VLOOKUP(H533,Settings!$A$2:$C$10,3,FALSE),0)+Settings!$B$13)/(1-IFERROR(VLOOKUP(H533,Settings!$A$2:$C$10,2,FALSE),0)),2))</f>
        <v/>
      </c>
      <c r="N533" s="9" t="n"/>
      <c r="P533" s="22" t="n"/>
      <c r="Q533" s="22" t="n"/>
      <c r="R533" s="9" t="n"/>
      <c r="S533" s="9" t="n"/>
      <c r="T533" s="24">
        <f>IF(R533="","",ROUND(R533*IFERROR(VLOOKUP(H533,Settings!$A$2:$C$10,2,FALSE),0)+IFERROR(VLOOKUP(H533,Settings!$A$2:$C$10,3,FALSE),0),2))</f>
        <v/>
      </c>
      <c r="U533" s="24">
        <f>IF(R533="","",ROUND(R533-F533-N(S533)-IF(N(S533)&gt;0,Settings!$B$14,0)-T533,2))</f>
        <v/>
      </c>
      <c r="V533" s="23">
        <f>IF(OR(P533="",Q533=""),"",Q533-P533)</f>
        <v/>
      </c>
      <c r="W533" s="23">
        <f>IF(OR(P533="",O533&lt;&gt;"Listed"),"",TODAY()-P533)</f>
        <v/>
      </c>
    </row>
    <row r="534">
      <c r="E534" s="22" t="n"/>
      <c r="F534" s="9" t="n"/>
      <c r="I534" s="9" t="n"/>
      <c r="J534" s="23">
        <f>IF(A534="","",COUNTIFS(Comps!$A$2:$A$1000,A534,Comps!$C$2:$C$1000,"Sold",Comps!$H$2:$H$1000,"&lt;&gt;Loose"))</f>
        <v/>
      </c>
      <c r="K534" s="24">
        <f>IF(A534="","",IFERROR(AVERAGEIFS(Comps!$E$2:$E$1000,Comps!$A$2:$A$1000,A534,Comps!$C$2:$C$1000,"Sold",Comps!$H$2:$H$1000,"&lt;&gt;Loose"),""))</f>
        <v/>
      </c>
      <c r="L534" s="23">
        <f>IF(OR(A534="",J534=0),"",TEXT(MINIFS(Comps!$E$2:$E$1000,Comps!$A$2:$A$1000,A534,Comps!$C$2:$C$1000,"Sold",Comps!$H$2:$H$1000,"&lt;&gt;Loose"),"0")&amp;"-"&amp;TEXT(MAXIFS(Comps!$E$2:$E$1000,Comps!$A$2:$A$1000,A534,Comps!$C$2:$C$1000,"Sold",Comps!$H$2:$H$1000,"&lt;&gt;Loose"),"0"))</f>
        <v/>
      </c>
      <c r="M534" s="24">
        <f>IF(OR(F534="",H534=""),"",ROUND((F534+N(I534)+IF(N(I534)&gt;0,Settings!$B$14,0)+IFERROR(VLOOKUP(H534,Settings!$A$2:$C$10,3,FALSE),0)+Settings!$B$13)/(1-IFERROR(VLOOKUP(H534,Settings!$A$2:$C$10,2,FALSE),0)),2))</f>
        <v/>
      </c>
      <c r="N534" s="9" t="n"/>
      <c r="P534" s="22" t="n"/>
      <c r="Q534" s="22" t="n"/>
      <c r="R534" s="9" t="n"/>
      <c r="S534" s="9" t="n"/>
      <c r="T534" s="24">
        <f>IF(R534="","",ROUND(R534*IFERROR(VLOOKUP(H534,Settings!$A$2:$C$10,2,FALSE),0)+IFERROR(VLOOKUP(H534,Settings!$A$2:$C$10,3,FALSE),0),2))</f>
        <v/>
      </c>
      <c r="U534" s="24">
        <f>IF(R534="","",ROUND(R534-F534-N(S534)-IF(N(S534)&gt;0,Settings!$B$14,0)-T534,2))</f>
        <v/>
      </c>
      <c r="V534" s="23">
        <f>IF(OR(P534="",Q534=""),"",Q534-P534)</f>
        <v/>
      </c>
      <c r="W534" s="23">
        <f>IF(OR(P534="",O534&lt;&gt;"Listed"),"",TODAY()-P534)</f>
        <v/>
      </c>
    </row>
    <row r="535">
      <c r="E535" s="22" t="n"/>
      <c r="F535" s="9" t="n"/>
      <c r="I535" s="9" t="n"/>
      <c r="J535" s="23">
        <f>IF(A535="","",COUNTIFS(Comps!$A$2:$A$1000,A535,Comps!$C$2:$C$1000,"Sold",Comps!$H$2:$H$1000,"&lt;&gt;Loose"))</f>
        <v/>
      </c>
      <c r="K535" s="24">
        <f>IF(A535="","",IFERROR(AVERAGEIFS(Comps!$E$2:$E$1000,Comps!$A$2:$A$1000,A535,Comps!$C$2:$C$1000,"Sold",Comps!$H$2:$H$1000,"&lt;&gt;Loose"),""))</f>
        <v/>
      </c>
      <c r="L535" s="23">
        <f>IF(OR(A535="",J535=0),"",TEXT(MINIFS(Comps!$E$2:$E$1000,Comps!$A$2:$A$1000,A535,Comps!$C$2:$C$1000,"Sold",Comps!$H$2:$H$1000,"&lt;&gt;Loose"),"0")&amp;"-"&amp;TEXT(MAXIFS(Comps!$E$2:$E$1000,Comps!$A$2:$A$1000,A535,Comps!$C$2:$C$1000,"Sold",Comps!$H$2:$H$1000,"&lt;&gt;Loose"),"0"))</f>
        <v/>
      </c>
      <c r="M535" s="24">
        <f>IF(OR(F535="",H535=""),"",ROUND((F535+N(I535)+IF(N(I535)&gt;0,Settings!$B$14,0)+IFERROR(VLOOKUP(H535,Settings!$A$2:$C$10,3,FALSE),0)+Settings!$B$13)/(1-IFERROR(VLOOKUP(H535,Settings!$A$2:$C$10,2,FALSE),0)),2))</f>
        <v/>
      </c>
      <c r="N535" s="9" t="n"/>
      <c r="P535" s="22" t="n"/>
      <c r="Q535" s="22" t="n"/>
      <c r="R535" s="9" t="n"/>
      <c r="S535" s="9" t="n"/>
      <c r="T535" s="24">
        <f>IF(R535="","",ROUND(R535*IFERROR(VLOOKUP(H535,Settings!$A$2:$C$10,2,FALSE),0)+IFERROR(VLOOKUP(H535,Settings!$A$2:$C$10,3,FALSE),0),2))</f>
        <v/>
      </c>
      <c r="U535" s="24">
        <f>IF(R535="","",ROUND(R535-F535-N(S535)-IF(N(S535)&gt;0,Settings!$B$14,0)-T535,2))</f>
        <v/>
      </c>
      <c r="V535" s="23">
        <f>IF(OR(P535="",Q535=""),"",Q535-P535)</f>
        <v/>
      </c>
      <c r="W535" s="23">
        <f>IF(OR(P535="",O535&lt;&gt;"Listed"),"",TODAY()-P535)</f>
        <v/>
      </c>
    </row>
    <row r="536">
      <c r="E536" s="22" t="n"/>
      <c r="F536" s="9" t="n"/>
      <c r="I536" s="9" t="n"/>
      <c r="J536" s="23">
        <f>IF(A536="","",COUNTIFS(Comps!$A$2:$A$1000,A536,Comps!$C$2:$C$1000,"Sold",Comps!$H$2:$H$1000,"&lt;&gt;Loose"))</f>
        <v/>
      </c>
      <c r="K536" s="24">
        <f>IF(A536="","",IFERROR(AVERAGEIFS(Comps!$E$2:$E$1000,Comps!$A$2:$A$1000,A536,Comps!$C$2:$C$1000,"Sold",Comps!$H$2:$H$1000,"&lt;&gt;Loose"),""))</f>
        <v/>
      </c>
      <c r="L536" s="23">
        <f>IF(OR(A536="",J536=0),"",TEXT(MINIFS(Comps!$E$2:$E$1000,Comps!$A$2:$A$1000,A536,Comps!$C$2:$C$1000,"Sold",Comps!$H$2:$H$1000,"&lt;&gt;Loose"),"0")&amp;"-"&amp;TEXT(MAXIFS(Comps!$E$2:$E$1000,Comps!$A$2:$A$1000,A536,Comps!$C$2:$C$1000,"Sold",Comps!$H$2:$H$1000,"&lt;&gt;Loose"),"0"))</f>
        <v/>
      </c>
      <c r="M536" s="24">
        <f>IF(OR(F536="",H536=""),"",ROUND((F536+N(I536)+IF(N(I536)&gt;0,Settings!$B$14,0)+IFERROR(VLOOKUP(H536,Settings!$A$2:$C$10,3,FALSE),0)+Settings!$B$13)/(1-IFERROR(VLOOKUP(H536,Settings!$A$2:$C$10,2,FALSE),0)),2))</f>
        <v/>
      </c>
      <c r="N536" s="9" t="n"/>
      <c r="P536" s="22" t="n"/>
      <c r="Q536" s="22" t="n"/>
      <c r="R536" s="9" t="n"/>
      <c r="S536" s="9" t="n"/>
      <c r="T536" s="24">
        <f>IF(R536="","",ROUND(R536*IFERROR(VLOOKUP(H536,Settings!$A$2:$C$10,2,FALSE),0)+IFERROR(VLOOKUP(H536,Settings!$A$2:$C$10,3,FALSE),0),2))</f>
        <v/>
      </c>
      <c r="U536" s="24">
        <f>IF(R536="","",ROUND(R536-F536-N(S536)-IF(N(S536)&gt;0,Settings!$B$14,0)-T536,2))</f>
        <v/>
      </c>
      <c r="V536" s="23">
        <f>IF(OR(P536="",Q536=""),"",Q536-P536)</f>
        <v/>
      </c>
      <c r="W536" s="23">
        <f>IF(OR(P536="",O536&lt;&gt;"Listed"),"",TODAY()-P536)</f>
        <v/>
      </c>
    </row>
    <row r="537">
      <c r="E537" s="22" t="n"/>
      <c r="F537" s="9" t="n"/>
      <c r="I537" s="9" t="n"/>
      <c r="J537" s="23">
        <f>IF(A537="","",COUNTIFS(Comps!$A$2:$A$1000,A537,Comps!$C$2:$C$1000,"Sold",Comps!$H$2:$H$1000,"&lt;&gt;Loose"))</f>
        <v/>
      </c>
      <c r="K537" s="24">
        <f>IF(A537="","",IFERROR(AVERAGEIFS(Comps!$E$2:$E$1000,Comps!$A$2:$A$1000,A537,Comps!$C$2:$C$1000,"Sold",Comps!$H$2:$H$1000,"&lt;&gt;Loose"),""))</f>
        <v/>
      </c>
      <c r="L537" s="23">
        <f>IF(OR(A537="",J537=0),"",TEXT(MINIFS(Comps!$E$2:$E$1000,Comps!$A$2:$A$1000,A537,Comps!$C$2:$C$1000,"Sold",Comps!$H$2:$H$1000,"&lt;&gt;Loose"),"0")&amp;"-"&amp;TEXT(MAXIFS(Comps!$E$2:$E$1000,Comps!$A$2:$A$1000,A537,Comps!$C$2:$C$1000,"Sold",Comps!$H$2:$H$1000,"&lt;&gt;Loose"),"0"))</f>
        <v/>
      </c>
      <c r="M537" s="24">
        <f>IF(OR(F537="",H537=""),"",ROUND((F537+N(I537)+IF(N(I537)&gt;0,Settings!$B$14,0)+IFERROR(VLOOKUP(H537,Settings!$A$2:$C$10,3,FALSE),0)+Settings!$B$13)/(1-IFERROR(VLOOKUP(H537,Settings!$A$2:$C$10,2,FALSE),0)),2))</f>
        <v/>
      </c>
      <c r="N537" s="9" t="n"/>
      <c r="P537" s="22" t="n"/>
      <c r="Q537" s="22" t="n"/>
      <c r="R537" s="9" t="n"/>
      <c r="S537" s="9" t="n"/>
      <c r="T537" s="24">
        <f>IF(R537="","",ROUND(R537*IFERROR(VLOOKUP(H537,Settings!$A$2:$C$10,2,FALSE),0)+IFERROR(VLOOKUP(H537,Settings!$A$2:$C$10,3,FALSE),0),2))</f>
        <v/>
      </c>
      <c r="U537" s="24">
        <f>IF(R537="","",ROUND(R537-F537-N(S537)-IF(N(S537)&gt;0,Settings!$B$14,0)-T537,2))</f>
        <v/>
      </c>
      <c r="V537" s="23">
        <f>IF(OR(P537="",Q537=""),"",Q537-P537)</f>
        <v/>
      </c>
      <c r="W537" s="23">
        <f>IF(OR(P537="",O537&lt;&gt;"Listed"),"",TODAY()-P537)</f>
        <v/>
      </c>
    </row>
    <row r="538">
      <c r="E538" s="22" t="n"/>
      <c r="F538" s="9" t="n"/>
      <c r="I538" s="9" t="n"/>
      <c r="J538" s="23">
        <f>IF(A538="","",COUNTIFS(Comps!$A$2:$A$1000,A538,Comps!$C$2:$C$1000,"Sold",Comps!$H$2:$H$1000,"&lt;&gt;Loose"))</f>
        <v/>
      </c>
      <c r="K538" s="24">
        <f>IF(A538="","",IFERROR(AVERAGEIFS(Comps!$E$2:$E$1000,Comps!$A$2:$A$1000,A538,Comps!$C$2:$C$1000,"Sold",Comps!$H$2:$H$1000,"&lt;&gt;Loose"),""))</f>
        <v/>
      </c>
      <c r="L538" s="23">
        <f>IF(OR(A538="",J538=0),"",TEXT(MINIFS(Comps!$E$2:$E$1000,Comps!$A$2:$A$1000,A538,Comps!$C$2:$C$1000,"Sold",Comps!$H$2:$H$1000,"&lt;&gt;Loose"),"0")&amp;"-"&amp;TEXT(MAXIFS(Comps!$E$2:$E$1000,Comps!$A$2:$A$1000,A538,Comps!$C$2:$C$1000,"Sold",Comps!$H$2:$H$1000,"&lt;&gt;Loose"),"0"))</f>
        <v/>
      </c>
      <c r="M538" s="24">
        <f>IF(OR(F538="",H538=""),"",ROUND((F538+N(I538)+IF(N(I538)&gt;0,Settings!$B$14,0)+IFERROR(VLOOKUP(H538,Settings!$A$2:$C$10,3,FALSE),0)+Settings!$B$13)/(1-IFERROR(VLOOKUP(H538,Settings!$A$2:$C$10,2,FALSE),0)),2))</f>
        <v/>
      </c>
      <c r="N538" s="9" t="n"/>
      <c r="P538" s="22" t="n"/>
      <c r="Q538" s="22" t="n"/>
      <c r="R538" s="9" t="n"/>
      <c r="S538" s="9" t="n"/>
      <c r="T538" s="24">
        <f>IF(R538="","",ROUND(R538*IFERROR(VLOOKUP(H538,Settings!$A$2:$C$10,2,FALSE),0)+IFERROR(VLOOKUP(H538,Settings!$A$2:$C$10,3,FALSE),0),2))</f>
        <v/>
      </c>
      <c r="U538" s="24">
        <f>IF(R538="","",ROUND(R538-F538-N(S538)-IF(N(S538)&gt;0,Settings!$B$14,0)-T538,2))</f>
        <v/>
      </c>
      <c r="V538" s="23">
        <f>IF(OR(P538="",Q538=""),"",Q538-P538)</f>
        <v/>
      </c>
      <c r="W538" s="23">
        <f>IF(OR(P538="",O538&lt;&gt;"Listed"),"",TODAY()-P538)</f>
        <v/>
      </c>
    </row>
    <row r="539">
      <c r="E539" s="22" t="n"/>
      <c r="F539" s="9" t="n"/>
      <c r="I539" s="9" t="n"/>
      <c r="J539" s="23">
        <f>IF(A539="","",COUNTIFS(Comps!$A$2:$A$1000,A539,Comps!$C$2:$C$1000,"Sold",Comps!$H$2:$H$1000,"&lt;&gt;Loose"))</f>
        <v/>
      </c>
      <c r="K539" s="24">
        <f>IF(A539="","",IFERROR(AVERAGEIFS(Comps!$E$2:$E$1000,Comps!$A$2:$A$1000,A539,Comps!$C$2:$C$1000,"Sold",Comps!$H$2:$H$1000,"&lt;&gt;Loose"),""))</f>
        <v/>
      </c>
      <c r="L539" s="23">
        <f>IF(OR(A539="",J539=0),"",TEXT(MINIFS(Comps!$E$2:$E$1000,Comps!$A$2:$A$1000,A539,Comps!$C$2:$C$1000,"Sold",Comps!$H$2:$H$1000,"&lt;&gt;Loose"),"0")&amp;"-"&amp;TEXT(MAXIFS(Comps!$E$2:$E$1000,Comps!$A$2:$A$1000,A539,Comps!$C$2:$C$1000,"Sold",Comps!$H$2:$H$1000,"&lt;&gt;Loose"),"0"))</f>
        <v/>
      </c>
      <c r="M539" s="24">
        <f>IF(OR(F539="",H539=""),"",ROUND((F539+N(I539)+IF(N(I539)&gt;0,Settings!$B$14,0)+IFERROR(VLOOKUP(H539,Settings!$A$2:$C$10,3,FALSE),0)+Settings!$B$13)/(1-IFERROR(VLOOKUP(H539,Settings!$A$2:$C$10,2,FALSE),0)),2))</f>
        <v/>
      </c>
      <c r="N539" s="9" t="n"/>
      <c r="P539" s="22" t="n"/>
      <c r="Q539" s="22" t="n"/>
      <c r="R539" s="9" t="n"/>
      <c r="S539" s="9" t="n"/>
      <c r="T539" s="24">
        <f>IF(R539="","",ROUND(R539*IFERROR(VLOOKUP(H539,Settings!$A$2:$C$10,2,FALSE),0)+IFERROR(VLOOKUP(H539,Settings!$A$2:$C$10,3,FALSE),0),2))</f>
        <v/>
      </c>
      <c r="U539" s="24">
        <f>IF(R539="","",ROUND(R539-F539-N(S539)-IF(N(S539)&gt;0,Settings!$B$14,0)-T539,2))</f>
        <v/>
      </c>
      <c r="V539" s="23">
        <f>IF(OR(P539="",Q539=""),"",Q539-P539)</f>
        <v/>
      </c>
      <c r="W539" s="23">
        <f>IF(OR(P539="",O539&lt;&gt;"Listed"),"",TODAY()-P539)</f>
        <v/>
      </c>
    </row>
    <row r="540">
      <c r="E540" s="22" t="n"/>
      <c r="F540" s="9" t="n"/>
      <c r="I540" s="9" t="n"/>
      <c r="J540" s="23">
        <f>IF(A540="","",COUNTIFS(Comps!$A$2:$A$1000,A540,Comps!$C$2:$C$1000,"Sold",Comps!$H$2:$H$1000,"&lt;&gt;Loose"))</f>
        <v/>
      </c>
      <c r="K540" s="24">
        <f>IF(A540="","",IFERROR(AVERAGEIFS(Comps!$E$2:$E$1000,Comps!$A$2:$A$1000,A540,Comps!$C$2:$C$1000,"Sold",Comps!$H$2:$H$1000,"&lt;&gt;Loose"),""))</f>
        <v/>
      </c>
      <c r="L540" s="23">
        <f>IF(OR(A540="",J540=0),"",TEXT(MINIFS(Comps!$E$2:$E$1000,Comps!$A$2:$A$1000,A540,Comps!$C$2:$C$1000,"Sold",Comps!$H$2:$H$1000,"&lt;&gt;Loose"),"0")&amp;"-"&amp;TEXT(MAXIFS(Comps!$E$2:$E$1000,Comps!$A$2:$A$1000,A540,Comps!$C$2:$C$1000,"Sold",Comps!$H$2:$H$1000,"&lt;&gt;Loose"),"0"))</f>
        <v/>
      </c>
      <c r="M540" s="24">
        <f>IF(OR(F540="",H540=""),"",ROUND((F540+N(I540)+IF(N(I540)&gt;0,Settings!$B$14,0)+IFERROR(VLOOKUP(H540,Settings!$A$2:$C$10,3,FALSE),0)+Settings!$B$13)/(1-IFERROR(VLOOKUP(H540,Settings!$A$2:$C$10,2,FALSE),0)),2))</f>
        <v/>
      </c>
      <c r="N540" s="9" t="n"/>
      <c r="P540" s="22" t="n"/>
      <c r="Q540" s="22" t="n"/>
      <c r="R540" s="9" t="n"/>
      <c r="S540" s="9" t="n"/>
      <c r="T540" s="24">
        <f>IF(R540="","",ROUND(R540*IFERROR(VLOOKUP(H540,Settings!$A$2:$C$10,2,FALSE),0)+IFERROR(VLOOKUP(H540,Settings!$A$2:$C$10,3,FALSE),0),2))</f>
        <v/>
      </c>
      <c r="U540" s="24">
        <f>IF(R540="","",ROUND(R540-F540-N(S540)-IF(N(S540)&gt;0,Settings!$B$14,0)-T540,2))</f>
        <v/>
      </c>
      <c r="V540" s="23">
        <f>IF(OR(P540="",Q540=""),"",Q540-P540)</f>
        <v/>
      </c>
      <c r="W540" s="23">
        <f>IF(OR(P540="",O540&lt;&gt;"Listed"),"",TODAY()-P540)</f>
        <v/>
      </c>
    </row>
    <row r="541">
      <c r="E541" s="22" t="n"/>
      <c r="F541" s="9" t="n"/>
      <c r="I541" s="9" t="n"/>
      <c r="J541" s="23">
        <f>IF(A541="","",COUNTIFS(Comps!$A$2:$A$1000,A541,Comps!$C$2:$C$1000,"Sold",Comps!$H$2:$H$1000,"&lt;&gt;Loose"))</f>
        <v/>
      </c>
      <c r="K541" s="24">
        <f>IF(A541="","",IFERROR(AVERAGEIFS(Comps!$E$2:$E$1000,Comps!$A$2:$A$1000,A541,Comps!$C$2:$C$1000,"Sold",Comps!$H$2:$H$1000,"&lt;&gt;Loose"),""))</f>
        <v/>
      </c>
      <c r="L541" s="23">
        <f>IF(OR(A541="",J541=0),"",TEXT(MINIFS(Comps!$E$2:$E$1000,Comps!$A$2:$A$1000,A541,Comps!$C$2:$C$1000,"Sold",Comps!$H$2:$H$1000,"&lt;&gt;Loose"),"0")&amp;"-"&amp;TEXT(MAXIFS(Comps!$E$2:$E$1000,Comps!$A$2:$A$1000,A541,Comps!$C$2:$C$1000,"Sold",Comps!$H$2:$H$1000,"&lt;&gt;Loose"),"0"))</f>
        <v/>
      </c>
      <c r="M541" s="24">
        <f>IF(OR(F541="",H541=""),"",ROUND((F541+N(I541)+IF(N(I541)&gt;0,Settings!$B$14,0)+IFERROR(VLOOKUP(H541,Settings!$A$2:$C$10,3,FALSE),0)+Settings!$B$13)/(1-IFERROR(VLOOKUP(H541,Settings!$A$2:$C$10,2,FALSE),0)),2))</f>
        <v/>
      </c>
      <c r="N541" s="9" t="n"/>
      <c r="P541" s="22" t="n"/>
      <c r="Q541" s="22" t="n"/>
      <c r="R541" s="9" t="n"/>
      <c r="S541" s="9" t="n"/>
      <c r="T541" s="24">
        <f>IF(R541="","",ROUND(R541*IFERROR(VLOOKUP(H541,Settings!$A$2:$C$10,2,FALSE),0)+IFERROR(VLOOKUP(H541,Settings!$A$2:$C$10,3,FALSE),0),2))</f>
        <v/>
      </c>
      <c r="U541" s="24">
        <f>IF(R541="","",ROUND(R541-F541-N(S541)-IF(N(S541)&gt;0,Settings!$B$14,0)-T541,2))</f>
        <v/>
      </c>
      <c r="V541" s="23">
        <f>IF(OR(P541="",Q541=""),"",Q541-P541)</f>
        <v/>
      </c>
      <c r="W541" s="23">
        <f>IF(OR(P541="",O541&lt;&gt;"Listed"),"",TODAY()-P541)</f>
        <v/>
      </c>
    </row>
    <row r="542">
      <c r="E542" s="22" t="n"/>
      <c r="F542" s="9" t="n"/>
      <c r="I542" s="9" t="n"/>
      <c r="J542" s="23">
        <f>IF(A542="","",COUNTIFS(Comps!$A$2:$A$1000,A542,Comps!$C$2:$C$1000,"Sold",Comps!$H$2:$H$1000,"&lt;&gt;Loose"))</f>
        <v/>
      </c>
      <c r="K542" s="24">
        <f>IF(A542="","",IFERROR(AVERAGEIFS(Comps!$E$2:$E$1000,Comps!$A$2:$A$1000,A542,Comps!$C$2:$C$1000,"Sold",Comps!$H$2:$H$1000,"&lt;&gt;Loose"),""))</f>
        <v/>
      </c>
      <c r="L542" s="23">
        <f>IF(OR(A542="",J542=0),"",TEXT(MINIFS(Comps!$E$2:$E$1000,Comps!$A$2:$A$1000,A542,Comps!$C$2:$C$1000,"Sold",Comps!$H$2:$H$1000,"&lt;&gt;Loose"),"0")&amp;"-"&amp;TEXT(MAXIFS(Comps!$E$2:$E$1000,Comps!$A$2:$A$1000,A542,Comps!$C$2:$C$1000,"Sold",Comps!$H$2:$H$1000,"&lt;&gt;Loose"),"0"))</f>
        <v/>
      </c>
      <c r="M542" s="24">
        <f>IF(OR(F542="",H542=""),"",ROUND((F542+N(I542)+IF(N(I542)&gt;0,Settings!$B$14,0)+IFERROR(VLOOKUP(H542,Settings!$A$2:$C$10,3,FALSE),0)+Settings!$B$13)/(1-IFERROR(VLOOKUP(H542,Settings!$A$2:$C$10,2,FALSE),0)),2))</f>
        <v/>
      </c>
      <c r="N542" s="9" t="n"/>
      <c r="P542" s="22" t="n"/>
      <c r="Q542" s="22" t="n"/>
      <c r="R542" s="9" t="n"/>
      <c r="S542" s="9" t="n"/>
      <c r="T542" s="24">
        <f>IF(R542="","",ROUND(R542*IFERROR(VLOOKUP(H542,Settings!$A$2:$C$10,2,FALSE),0)+IFERROR(VLOOKUP(H542,Settings!$A$2:$C$10,3,FALSE),0),2))</f>
        <v/>
      </c>
      <c r="U542" s="24">
        <f>IF(R542="","",ROUND(R542-F542-N(S542)-IF(N(S542)&gt;0,Settings!$B$14,0)-T542,2))</f>
        <v/>
      </c>
      <c r="V542" s="23">
        <f>IF(OR(P542="",Q542=""),"",Q542-P542)</f>
        <v/>
      </c>
      <c r="W542" s="23">
        <f>IF(OR(P542="",O542&lt;&gt;"Listed"),"",TODAY()-P542)</f>
        <v/>
      </c>
    </row>
    <row r="543">
      <c r="E543" s="22" t="n"/>
      <c r="F543" s="9" t="n"/>
      <c r="I543" s="9" t="n"/>
      <c r="J543" s="23">
        <f>IF(A543="","",COUNTIFS(Comps!$A$2:$A$1000,A543,Comps!$C$2:$C$1000,"Sold",Comps!$H$2:$H$1000,"&lt;&gt;Loose"))</f>
        <v/>
      </c>
      <c r="K543" s="24">
        <f>IF(A543="","",IFERROR(AVERAGEIFS(Comps!$E$2:$E$1000,Comps!$A$2:$A$1000,A543,Comps!$C$2:$C$1000,"Sold",Comps!$H$2:$H$1000,"&lt;&gt;Loose"),""))</f>
        <v/>
      </c>
      <c r="L543" s="23">
        <f>IF(OR(A543="",J543=0),"",TEXT(MINIFS(Comps!$E$2:$E$1000,Comps!$A$2:$A$1000,A543,Comps!$C$2:$C$1000,"Sold",Comps!$H$2:$H$1000,"&lt;&gt;Loose"),"0")&amp;"-"&amp;TEXT(MAXIFS(Comps!$E$2:$E$1000,Comps!$A$2:$A$1000,A543,Comps!$C$2:$C$1000,"Sold",Comps!$H$2:$H$1000,"&lt;&gt;Loose"),"0"))</f>
        <v/>
      </c>
      <c r="M543" s="24">
        <f>IF(OR(F543="",H543=""),"",ROUND((F543+N(I543)+IF(N(I543)&gt;0,Settings!$B$14,0)+IFERROR(VLOOKUP(H543,Settings!$A$2:$C$10,3,FALSE),0)+Settings!$B$13)/(1-IFERROR(VLOOKUP(H543,Settings!$A$2:$C$10,2,FALSE),0)),2))</f>
        <v/>
      </c>
      <c r="N543" s="9" t="n"/>
      <c r="P543" s="22" t="n"/>
      <c r="Q543" s="22" t="n"/>
      <c r="R543" s="9" t="n"/>
      <c r="S543" s="9" t="n"/>
      <c r="T543" s="24">
        <f>IF(R543="","",ROUND(R543*IFERROR(VLOOKUP(H543,Settings!$A$2:$C$10,2,FALSE),0)+IFERROR(VLOOKUP(H543,Settings!$A$2:$C$10,3,FALSE),0),2))</f>
        <v/>
      </c>
      <c r="U543" s="24">
        <f>IF(R543="","",ROUND(R543-F543-N(S543)-IF(N(S543)&gt;0,Settings!$B$14,0)-T543,2))</f>
        <v/>
      </c>
      <c r="V543" s="23">
        <f>IF(OR(P543="",Q543=""),"",Q543-P543)</f>
        <v/>
      </c>
      <c r="W543" s="23">
        <f>IF(OR(P543="",O543&lt;&gt;"Listed"),"",TODAY()-P543)</f>
        <v/>
      </c>
    </row>
    <row r="544">
      <c r="E544" s="22" t="n"/>
      <c r="F544" s="9" t="n"/>
      <c r="I544" s="9" t="n"/>
      <c r="J544" s="23">
        <f>IF(A544="","",COUNTIFS(Comps!$A$2:$A$1000,A544,Comps!$C$2:$C$1000,"Sold",Comps!$H$2:$H$1000,"&lt;&gt;Loose"))</f>
        <v/>
      </c>
      <c r="K544" s="24">
        <f>IF(A544="","",IFERROR(AVERAGEIFS(Comps!$E$2:$E$1000,Comps!$A$2:$A$1000,A544,Comps!$C$2:$C$1000,"Sold",Comps!$H$2:$H$1000,"&lt;&gt;Loose"),""))</f>
        <v/>
      </c>
      <c r="L544" s="23">
        <f>IF(OR(A544="",J544=0),"",TEXT(MINIFS(Comps!$E$2:$E$1000,Comps!$A$2:$A$1000,A544,Comps!$C$2:$C$1000,"Sold",Comps!$H$2:$H$1000,"&lt;&gt;Loose"),"0")&amp;"-"&amp;TEXT(MAXIFS(Comps!$E$2:$E$1000,Comps!$A$2:$A$1000,A544,Comps!$C$2:$C$1000,"Sold",Comps!$H$2:$H$1000,"&lt;&gt;Loose"),"0"))</f>
        <v/>
      </c>
      <c r="M544" s="24">
        <f>IF(OR(F544="",H544=""),"",ROUND((F544+N(I544)+IF(N(I544)&gt;0,Settings!$B$14,0)+IFERROR(VLOOKUP(H544,Settings!$A$2:$C$10,3,FALSE),0)+Settings!$B$13)/(1-IFERROR(VLOOKUP(H544,Settings!$A$2:$C$10,2,FALSE),0)),2))</f>
        <v/>
      </c>
      <c r="N544" s="9" t="n"/>
      <c r="P544" s="22" t="n"/>
      <c r="Q544" s="22" t="n"/>
      <c r="R544" s="9" t="n"/>
      <c r="S544" s="9" t="n"/>
      <c r="T544" s="24">
        <f>IF(R544="","",ROUND(R544*IFERROR(VLOOKUP(H544,Settings!$A$2:$C$10,2,FALSE),0)+IFERROR(VLOOKUP(H544,Settings!$A$2:$C$10,3,FALSE),0),2))</f>
        <v/>
      </c>
      <c r="U544" s="24">
        <f>IF(R544="","",ROUND(R544-F544-N(S544)-IF(N(S544)&gt;0,Settings!$B$14,0)-T544,2))</f>
        <v/>
      </c>
      <c r="V544" s="23">
        <f>IF(OR(P544="",Q544=""),"",Q544-P544)</f>
        <v/>
      </c>
      <c r="W544" s="23">
        <f>IF(OR(P544="",O544&lt;&gt;"Listed"),"",TODAY()-P544)</f>
        <v/>
      </c>
    </row>
    <row r="545">
      <c r="E545" s="22" t="n"/>
      <c r="F545" s="9" t="n"/>
      <c r="I545" s="9" t="n"/>
      <c r="J545" s="23">
        <f>IF(A545="","",COUNTIFS(Comps!$A$2:$A$1000,A545,Comps!$C$2:$C$1000,"Sold",Comps!$H$2:$H$1000,"&lt;&gt;Loose"))</f>
        <v/>
      </c>
      <c r="K545" s="24">
        <f>IF(A545="","",IFERROR(AVERAGEIFS(Comps!$E$2:$E$1000,Comps!$A$2:$A$1000,A545,Comps!$C$2:$C$1000,"Sold",Comps!$H$2:$H$1000,"&lt;&gt;Loose"),""))</f>
        <v/>
      </c>
      <c r="L545" s="23">
        <f>IF(OR(A545="",J545=0),"",TEXT(MINIFS(Comps!$E$2:$E$1000,Comps!$A$2:$A$1000,A545,Comps!$C$2:$C$1000,"Sold",Comps!$H$2:$H$1000,"&lt;&gt;Loose"),"0")&amp;"-"&amp;TEXT(MAXIFS(Comps!$E$2:$E$1000,Comps!$A$2:$A$1000,A545,Comps!$C$2:$C$1000,"Sold",Comps!$H$2:$H$1000,"&lt;&gt;Loose"),"0"))</f>
        <v/>
      </c>
      <c r="M545" s="24">
        <f>IF(OR(F545="",H545=""),"",ROUND((F545+N(I545)+IF(N(I545)&gt;0,Settings!$B$14,0)+IFERROR(VLOOKUP(H545,Settings!$A$2:$C$10,3,FALSE),0)+Settings!$B$13)/(1-IFERROR(VLOOKUP(H545,Settings!$A$2:$C$10,2,FALSE),0)),2))</f>
        <v/>
      </c>
      <c r="N545" s="9" t="n"/>
      <c r="P545" s="22" t="n"/>
      <c r="Q545" s="22" t="n"/>
      <c r="R545" s="9" t="n"/>
      <c r="S545" s="9" t="n"/>
      <c r="T545" s="24">
        <f>IF(R545="","",ROUND(R545*IFERROR(VLOOKUP(H545,Settings!$A$2:$C$10,2,FALSE),0)+IFERROR(VLOOKUP(H545,Settings!$A$2:$C$10,3,FALSE),0),2))</f>
        <v/>
      </c>
      <c r="U545" s="24">
        <f>IF(R545="","",ROUND(R545-F545-N(S545)-IF(N(S545)&gt;0,Settings!$B$14,0)-T545,2))</f>
        <v/>
      </c>
      <c r="V545" s="23">
        <f>IF(OR(P545="",Q545=""),"",Q545-P545)</f>
        <v/>
      </c>
      <c r="W545" s="23">
        <f>IF(OR(P545="",O545&lt;&gt;"Listed"),"",TODAY()-P545)</f>
        <v/>
      </c>
    </row>
    <row r="546">
      <c r="E546" s="22" t="n"/>
      <c r="F546" s="9" t="n"/>
      <c r="I546" s="9" t="n"/>
      <c r="J546" s="23">
        <f>IF(A546="","",COUNTIFS(Comps!$A$2:$A$1000,A546,Comps!$C$2:$C$1000,"Sold",Comps!$H$2:$H$1000,"&lt;&gt;Loose"))</f>
        <v/>
      </c>
      <c r="K546" s="24">
        <f>IF(A546="","",IFERROR(AVERAGEIFS(Comps!$E$2:$E$1000,Comps!$A$2:$A$1000,A546,Comps!$C$2:$C$1000,"Sold",Comps!$H$2:$H$1000,"&lt;&gt;Loose"),""))</f>
        <v/>
      </c>
      <c r="L546" s="23">
        <f>IF(OR(A546="",J546=0),"",TEXT(MINIFS(Comps!$E$2:$E$1000,Comps!$A$2:$A$1000,A546,Comps!$C$2:$C$1000,"Sold",Comps!$H$2:$H$1000,"&lt;&gt;Loose"),"0")&amp;"-"&amp;TEXT(MAXIFS(Comps!$E$2:$E$1000,Comps!$A$2:$A$1000,A546,Comps!$C$2:$C$1000,"Sold",Comps!$H$2:$H$1000,"&lt;&gt;Loose"),"0"))</f>
        <v/>
      </c>
      <c r="M546" s="24">
        <f>IF(OR(F546="",H546=""),"",ROUND((F546+N(I546)+IF(N(I546)&gt;0,Settings!$B$14,0)+IFERROR(VLOOKUP(H546,Settings!$A$2:$C$10,3,FALSE),0)+Settings!$B$13)/(1-IFERROR(VLOOKUP(H546,Settings!$A$2:$C$10,2,FALSE),0)),2))</f>
        <v/>
      </c>
      <c r="N546" s="9" t="n"/>
      <c r="P546" s="22" t="n"/>
      <c r="Q546" s="22" t="n"/>
      <c r="R546" s="9" t="n"/>
      <c r="S546" s="9" t="n"/>
      <c r="T546" s="24">
        <f>IF(R546="","",ROUND(R546*IFERROR(VLOOKUP(H546,Settings!$A$2:$C$10,2,FALSE),0)+IFERROR(VLOOKUP(H546,Settings!$A$2:$C$10,3,FALSE),0),2))</f>
        <v/>
      </c>
      <c r="U546" s="24">
        <f>IF(R546="","",ROUND(R546-F546-N(S546)-IF(N(S546)&gt;0,Settings!$B$14,0)-T546,2))</f>
        <v/>
      </c>
      <c r="V546" s="23">
        <f>IF(OR(P546="",Q546=""),"",Q546-P546)</f>
        <v/>
      </c>
      <c r="W546" s="23">
        <f>IF(OR(P546="",O546&lt;&gt;"Listed"),"",TODAY()-P546)</f>
        <v/>
      </c>
    </row>
    <row r="547">
      <c r="E547" s="22" t="n"/>
      <c r="F547" s="9" t="n"/>
      <c r="I547" s="9" t="n"/>
      <c r="J547" s="23">
        <f>IF(A547="","",COUNTIFS(Comps!$A$2:$A$1000,A547,Comps!$C$2:$C$1000,"Sold",Comps!$H$2:$H$1000,"&lt;&gt;Loose"))</f>
        <v/>
      </c>
      <c r="K547" s="24">
        <f>IF(A547="","",IFERROR(AVERAGEIFS(Comps!$E$2:$E$1000,Comps!$A$2:$A$1000,A547,Comps!$C$2:$C$1000,"Sold",Comps!$H$2:$H$1000,"&lt;&gt;Loose"),""))</f>
        <v/>
      </c>
      <c r="L547" s="23">
        <f>IF(OR(A547="",J547=0),"",TEXT(MINIFS(Comps!$E$2:$E$1000,Comps!$A$2:$A$1000,A547,Comps!$C$2:$C$1000,"Sold",Comps!$H$2:$H$1000,"&lt;&gt;Loose"),"0")&amp;"-"&amp;TEXT(MAXIFS(Comps!$E$2:$E$1000,Comps!$A$2:$A$1000,A547,Comps!$C$2:$C$1000,"Sold",Comps!$H$2:$H$1000,"&lt;&gt;Loose"),"0"))</f>
        <v/>
      </c>
      <c r="M547" s="24">
        <f>IF(OR(F547="",H547=""),"",ROUND((F547+N(I547)+IF(N(I547)&gt;0,Settings!$B$14,0)+IFERROR(VLOOKUP(H547,Settings!$A$2:$C$10,3,FALSE),0)+Settings!$B$13)/(1-IFERROR(VLOOKUP(H547,Settings!$A$2:$C$10,2,FALSE),0)),2))</f>
        <v/>
      </c>
      <c r="N547" s="9" t="n"/>
      <c r="P547" s="22" t="n"/>
      <c r="Q547" s="22" t="n"/>
      <c r="R547" s="9" t="n"/>
      <c r="S547" s="9" t="n"/>
      <c r="T547" s="24">
        <f>IF(R547="","",ROUND(R547*IFERROR(VLOOKUP(H547,Settings!$A$2:$C$10,2,FALSE),0)+IFERROR(VLOOKUP(H547,Settings!$A$2:$C$10,3,FALSE),0),2))</f>
        <v/>
      </c>
      <c r="U547" s="24">
        <f>IF(R547="","",ROUND(R547-F547-N(S547)-IF(N(S547)&gt;0,Settings!$B$14,0)-T547,2))</f>
        <v/>
      </c>
      <c r="V547" s="23">
        <f>IF(OR(P547="",Q547=""),"",Q547-P547)</f>
        <v/>
      </c>
      <c r="W547" s="23">
        <f>IF(OR(P547="",O547&lt;&gt;"Listed"),"",TODAY()-P547)</f>
        <v/>
      </c>
    </row>
    <row r="548">
      <c r="E548" s="22" t="n"/>
      <c r="F548" s="9" t="n"/>
      <c r="I548" s="9" t="n"/>
      <c r="J548" s="23">
        <f>IF(A548="","",COUNTIFS(Comps!$A$2:$A$1000,A548,Comps!$C$2:$C$1000,"Sold",Comps!$H$2:$H$1000,"&lt;&gt;Loose"))</f>
        <v/>
      </c>
      <c r="K548" s="24">
        <f>IF(A548="","",IFERROR(AVERAGEIFS(Comps!$E$2:$E$1000,Comps!$A$2:$A$1000,A548,Comps!$C$2:$C$1000,"Sold",Comps!$H$2:$H$1000,"&lt;&gt;Loose"),""))</f>
        <v/>
      </c>
      <c r="L548" s="23">
        <f>IF(OR(A548="",J548=0),"",TEXT(MINIFS(Comps!$E$2:$E$1000,Comps!$A$2:$A$1000,A548,Comps!$C$2:$C$1000,"Sold",Comps!$H$2:$H$1000,"&lt;&gt;Loose"),"0")&amp;"-"&amp;TEXT(MAXIFS(Comps!$E$2:$E$1000,Comps!$A$2:$A$1000,A548,Comps!$C$2:$C$1000,"Sold",Comps!$H$2:$H$1000,"&lt;&gt;Loose"),"0"))</f>
        <v/>
      </c>
      <c r="M548" s="24">
        <f>IF(OR(F548="",H548=""),"",ROUND((F548+N(I548)+IF(N(I548)&gt;0,Settings!$B$14,0)+IFERROR(VLOOKUP(H548,Settings!$A$2:$C$10,3,FALSE),0)+Settings!$B$13)/(1-IFERROR(VLOOKUP(H548,Settings!$A$2:$C$10,2,FALSE),0)),2))</f>
        <v/>
      </c>
      <c r="N548" s="9" t="n"/>
      <c r="P548" s="22" t="n"/>
      <c r="Q548" s="22" t="n"/>
      <c r="R548" s="9" t="n"/>
      <c r="S548" s="9" t="n"/>
      <c r="T548" s="24">
        <f>IF(R548="","",ROUND(R548*IFERROR(VLOOKUP(H548,Settings!$A$2:$C$10,2,FALSE),0)+IFERROR(VLOOKUP(H548,Settings!$A$2:$C$10,3,FALSE),0),2))</f>
        <v/>
      </c>
      <c r="U548" s="24">
        <f>IF(R548="","",ROUND(R548-F548-N(S548)-IF(N(S548)&gt;0,Settings!$B$14,0)-T548,2))</f>
        <v/>
      </c>
      <c r="V548" s="23">
        <f>IF(OR(P548="",Q548=""),"",Q548-P548)</f>
        <v/>
      </c>
      <c r="W548" s="23">
        <f>IF(OR(P548="",O548&lt;&gt;"Listed"),"",TODAY()-P548)</f>
        <v/>
      </c>
    </row>
    <row r="549">
      <c r="E549" s="22" t="n"/>
      <c r="F549" s="9" t="n"/>
      <c r="I549" s="9" t="n"/>
      <c r="J549" s="23">
        <f>IF(A549="","",COUNTIFS(Comps!$A$2:$A$1000,A549,Comps!$C$2:$C$1000,"Sold",Comps!$H$2:$H$1000,"&lt;&gt;Loose"))</f>
        <v/>
      </c>
      <c r="K549" s="24">
        <f>IF(A549="","",IFERROR(AVERAGEIFS(Comps!$E$2:$E$1000,Comps!$A$2:$A$1000,A549,Comps!$C$2:$C$1000,"Sold",Comps!$H$2:$H$1000,"&lt;&gt;Loose"),""))</f>
        <v/>
      </c>
      <c r="L549" s="23">
        <f>IF(OR(A549="",J549=0),"",TEXT(MINIFS(Comps!$E$2:$E$1000,Comps!$A$2:$A$1000,A549,Comps!$C$2:$C$1000,"Sold",Comps!$H$2:$H$1000,"&lt;&gt;Loose"),"0")&amp;"-"&amp;TEXT(MAXIFS(Comps!$E$2:$E$1000,Comps!$A$2:$A$1000,A549,Comps!$C$2:$C$1000,"Sold",Comps!$H$2:$H$1000,"&lt;&gt;Loose"),"0"))</f>
        <v/>
      </c>
      <c r="M549" s="24">
        <f>IF(OR(F549="",H549=""),"",ROUND((F549+N(I549)+IF(N(I549)&gt;0,Settings!$B$14,0)+IFERROR(VLOOKUP(H549,Settings!$A$2:$C$10,3,FALSE),0)+Settings!$B$13)/(1-IFERROR(VLOOKUP(H549,Settings!$A$2:$C$10,2,FALSE),0)),2))</f>
        <v/>
      </c>
      <c r="N549" s="9" t="n"/>
      <c r="P549" s="22" t="n"/>
      <c r="Q549" s="22" t="n"/>
      <c r="R549" s="9" t="n"/>
      <c r="S549" s="9" t="n"/>
      <c r="T549" s="24">
        <f>IF(R549="","",ROUND(R549*IFERROR(VLOOKUP(H549,Settings!$A$2:$C$10,2,FALSE),0)+IFERROR(VLOOKUP(H549,Settings!$A$2:$C$10,3,FALSE),0),2))</f>
        <v/>
      </c>
      <c r="U549" s="24">
        <f>IF(R549="","",ROUND(R549-F549-N(S549)-IF(N(S549)&gt;0,Settings!$B$14,0)-T549,2))</f>
        <v/>
      </c>
      <c r="V549" s="23">
        <f>IF(OR(P549="",Q549=""),"",Q549-P549)</f>
        <v/>
      </c>
      <c r="W549" s="23">
        <f>IF(OR(P549="",O549&lt;&gt;"Listed"),"",TODAY()-P549)</f>
        <v/>
      </c>
    </row>
    <row r="550">
      <c r="E550" s="22" t="n"/>
      <c r="F550" s="9" t="n"/>
      <c r="I550" s="9" t="n"/>
      <c r="J550" s="23">
        <f>IF(A550="","",COUNTIFS(Comps!$A$2:$A$1000,A550,Comps!$C$2:$C$1000,"Sold",Comps!$H$2:$H$1000,"&lt;&gt;Loose"))</f>
        <v/>
      </c>
      <c r="K550" s="24">
        <f>IF(A550="","",IFERROR(AVERAGEIFS(Comps!$E$2:$E$1000,Comps!$A$2:$A$1000,A550,Comps!$C$2:$C$1000,"Sold",Comps!$H$2:$H$1000,"&lt;&gt;Loose"),""))</f>
        <v/>
      </c>
      <c r="L550" s="23">
        <f>IF(OR(A550="",J550=0),"",TEXT(MINIFS(Comps!$E$2:$E$1000,Comps!$A$2:$A$1000,A550,Comps!$C$2:$C$1000,"Sold",Comps!$H$2:$H$1000,"&lt;&gt;Loose"),"0")&amp;"-"&amp;TEXT(MAXIFS(Comps!$E$2:$E$1000,Comps!$A$2:$A$1000,A550,Comps!$C$2:$C$1000,"Sold",Comps!$H$2:$H$1000,"&lt;&gt;Loose"),"0"))</f>
        <v/>
      </c>
      <c r="M550" s="24">
        <f>IF(OR(F550="",H550=""),"",ROUND((F550+N(I550)+IF(N(I550)&gt;0,Settings!$B$14,0)+IFERROR(VLOOKUP(H550,Settings!$A$2:$C$10,3,FALSE),0)+Settings!$B$13)/(1-IFERROR(VLOOKUP(H550,Settings!$A$2:$C$10,2,FALSE),0)),2))</f>
        <v/>
      </c>
      <c r="N550" s="9" t="n"/>
      <c r="P550" s="22" t="n"/>
      <c r="Q550" s="22" t="n"/>
      <c r="R550" s="9" t="n"/>
      <c r="S550" s="9" t="n"/>
      <c r="T550" s="24">
        <f>IF(R550="","",ROUND(R550*IFERROR(VLOOKUP(H550,Settings!$A$2:$C$10,2,FALSE),0)+IFERROR(VLOOKUP(H550,Settings!$A$2:$C$10,3,FALSE),0),2))</f>
        <v/>
      </c>
      <c r="U550" s="24">
        <f>IF(R550="","",ROUND(R550-F550-N(S550)-IF(N(S550)&gt;0,Settings!$B$14,0)-T550,2))</f>
        <v/>
      </c>
      <c r="V550" s="23">
        <f>IF(OR(P550="",Q550=""),"",Q550-P550)</f>
        <v/>
      </c>
      <c r="W550" s="23">
        <f>IF(OR(P550="",O550&lt;&gt;"Listed"),"",TODAY()-P550)</f>
        <v/>
      </c>
    </row>
    <row r="551">
      <c r="E551" s="22" t="n"/>
      <c r="F551" s="9" t="n"/>
      <c r="I551" s="9" t="n"/>
      <c r="J551" s="23">
        <f>IF(A551="","",COUNTIFS(Comps!$A$2:$A$1000,A551,Comps!$C$2:$C$1000,"Sold",Comps!$H$2:$H$1000,"&lt;&gt;Loose"))</f>
        <v/>
      </c>
      <c r="K551" s="24">
        <f>IF(A551="","",IFERROR(AVERAGEIFS(Comps!$E$2:$E$1000,Comps!$A$2:$A$1000,A551,Comps!$C$2:$C$1000,"Sold",Comps!$H$2:$H$1000,"&lt;&gt;Loose"),""))</f>
        <v/>
      </c>
      <c r="L551" s="23">
        <f>IF(OR(A551="",J551=0),"",TEXT(MINIFS(Comps!$E$2:$E$1000,Comps!$A$2:$A$1000,A551,Comps!$C$2:$C$1000,"Sold",Comps!$H$2:$H$1000,"&lt;&gt;Loose"),"0")&amp;"-"&amp;TEXT(MAXIFS(Comps!$E$2:$E$1000,Comps!$A$2:$A$1000,A551,Comps!$C$2:$C$1000,"Sold",Comps!$H$2:$H$1000,"&lt;&gt;Loose"),"0"))</f>
        <v/>
      </c>
      <c r="M551" s="24">
        <f>IF(OR(F551="",H551=""),"",ROUND((F551+N(I551)+IF(N(I551)&gt;0,Settings!$B$14,0)+IFERROR(VLOOKUP(H551,Settings!$A$2:$C$10,3,FALSE),0)+Settings!$B$13)/(1-IFERROR(VLOOKUP(H551,Settings!$A$2:$C$10,2,FALSE),0)),2))</f>
        <v/>
      </c>
      <c r="N551" s="9" t="n"/>
      <c r="P551" s="22" t="n"/>
      <c r="Q551" s="22" t="n"/>
      <c r="R551" s="9" t="n"/>
      <c r="S551" s="9" t="n"/>
      <c r="T551" s="24">
        <f>IF(R551="","",ROUND(R551*IFERROR(VLOOKUP(H551,Settings!$A$2:$C$10,2,FALSE),0)+IFERROR(VLOOKUP(H551,Settings!$A$2:$C$10,3,FALSE),0),2))</f>
        <v/>
      </c>
      <c r="U551" s="24">
        <f>IF(R551="","",ROUND(R551-F551-N(S551)-IF(N(S551)&gt;0,Settings!$B$14,0)-T551,2))</f>
        <v/>
      </c>
      <c r="V551" s="23">
        <f>IF(OR(P551="",Q551=""),"",Q551-P551)</f>
        <v/>
      </c>
      <c r="W551" s="23">
        <f>IF(OR(P551="",O551&lt;&gt;"Listed"),"",TODAY()-P551)</f>
        <v/>
      </c>
    </row>
    <row r="552">
      <c r="E552" s="22" t="n"/>
      <c r="F552" s="9" t="n"/>
      <c r="I552" s="9" t="n"/>
      <c r="J552" s="23">
        <f>IF(A552="","",COUNTIFS(Comps!$A$2:$A$1000,A552,Comps!$C$2:$C$1000,"Sold",Comps!$H$2:$H$1000,"&lt;&gt;Loose"))</f>
        <v/>
      </c>
      <c r="K552" s="24">
        <f>IF(A552="","",IFERROR(AVERAGEIFS(Comps!$E$2:$E$1000,Comps!$A$2:$A$1000,A552,Comps!$C$2:$C$1000,"Sold",Comps!$H$2:$H$1000,"&lt;&gt;Loose"),""))</f>
        <v/>
      </c>
      <c r="L552" s="23">
        <f>IF(OR(A552="",J552=0),"",TEXT(MINIFS(Comps!$E$2:$E$1000,Comps!$A$2:$A$1000,A552,Comps!$C$2:$C$1000,"Sold",Comps!$H$2:$H$1000,"&lt;&gt;Loose"),"0")&amp;"-"&amp;TEXT(MAXIFS(Comps!$E$2:$E$1000,Comps!$A$2:$A$1000,A552,Comps!$C$2:$C$1000,"Sold",Comps!$H$2:$H$1000,"&lt;&gt;Loose"),"0"))</f>
        <v/>
      </c>
      <c r="M552" s="24">
        <f>IF(OR(F552="",H552=""),"",ROUND((F552+N(I552)+IF(N(I552)&gt;0,Settings!$B$14,0)+IFERROR(VLOOKUP(H552,Settings!$A$2:$C$10,3,FALSE),0)+Settings!$B$13)/(1-IFERROR(VLOOKUP(H552,Settings!$A$2:$C$10,2,FALSE),0)),2))</f>
        <v/>
      </c>
      <c r="N552" s="9" t="n"/>
      <c r="P552" s="22" t="n"/>
      <c r="Q552" s="22" t="n"/>
      <c r="R552" s="9" t="n"/>
      <c r="S552" s="9" t="n"/>
      <c r="T552" s="24">
        <f>IF(R552="","",ROUND(R552*IFERROR(VLOOKUP(H552,Settings!$A$2:$C$10,2,FALSE),0)+IFERROR(VLOOKUP(H552,Settings!$A$2:$C$10,3,FALSE),0),2))</f>
        <v/>
      </c>
      <c r="U552" s="24">
        <f>IF(R552="","",ROUND(R552-F552-N(S552)-IF(N(S552)&gt;0,Settings!$B$14,0)-T552,2))</f>
        <v/>
      </c>
      <c r="V552" s="23">
        <f>IF(OR(P552="",Q552=""),"",Q552-P552)</f>
        <v/>
      </c>
      <c r="W552" s="23">
        <f>IF(OR(P552="",O552&lt;&gt;"Listed"),"",TODAY()-P552)</f>
        <v/>
      </c>
    </row>
    <row r="553">
      <c r="E553" s="22" t="n"/>
      <c r="F553" s="9" t="n"/>
      <c r="I553" s="9" t="n"/>
      <c r="J553" s="23">
        <f>IF(A553="","",COUNTIFS(Comps!$A$2:$A$1000,A553,Comps!$C$2:$C$1000,"Sold",Comps!$H$2:$H$1000,"&lt;&gt;Loose"))</f>
        <v/>
      </c>
      <c r="K553" s="24">
        <f>IF(A553="","",IFERROR(AVERAGEIFS(Comps!$E$2:$E$1000,Comps!$A$2:$A$1000,A553,Comps!$C$2:$C$1000,"Sold",Comps!$H$2:$H$1000,"&lt;&gt;Loose"),""))</f>
        <v/>
      </c>
      <c r="L553" s="23">
        <f>IF(OR(A553="",J553=0),"",TEXT(MINIFS(Comps!$E$2:$E$1000,Comps!$A$2:$A$1000,A553,Comps!$C$2:$C$1000,"Sold",Comps!$H$2:$H$1000,"&lt;&gt;Loose"),"0")&amp;"-"&amp;TEXT(MAXIFS(Comps!$E$2:$E$1000,Comps!$A$2:$A$1000,A553,Comps!$C$2:$C$1000,"Sold",Comps!$H$2:$H$1000,"&lt;&gt;Loose"),"0"))</f>
        <v/>
      </c>
      <c r="M553" s="24">
        <f>IF(OR(F553="",H553=""),"",ROUND((F553+N(I553)+IF(N(I553)&gt;0,Settings!$B$14,0)+IFERROR(VLOOKUP(H553,Settings!$A$2:$C$10,3,FALSE),0)+Settings!$B$13)/(1-IFERROR(VLOOKUP(H553,Settings!$A$2:$C$10,2,FALSE),0)),2))</f>
        <v/>
      </c>
      <c r="N553" s="9" t="n"/>
      <c r="P553" s="22" t="n"/>
      <c r="Q553" s="22" t="n"/>
      <c r="R553" s="9" t="n"/>
      <c r="S553" s="9" t="n"/>
      <c r="T553" s="24">
        <f>IF(R553="","",ROUND(R553*IFERROR(VLOOKUP(H553,Settings!$A$2:$C$10,2,FALSE),0)+IFERROR(VLOOKUP(H553,Settings!$A$2:$C$10,3,FALSE),0),2))</f>
        <v/>
      </c>
      <c r="U553" s="24">
        <f>IF(R553="","",ROUND(R553-F553-N(S553)-IF(N(S553)&gt;0,Settings!$B$14,0)-T553,2))</f>
        <v/>
      </c>
      <c r="V553" s="23">
        <f>IF(OR(P553="",Q553=""),"",Q553-P553)</f>
        <v/>
      </c>
      <c r="W553" s="23">
        <f>IF(OR(P553="",O553&lt;&gt;"Listed"),"",TODAY()-P553)</f>
        <v/>
      </c>
    </row>
    <row r="554">
      <c r="E554" s="22" t="n"/>
      <c r="F554" s="9" t="n"/>
      <c r="I554" s="9" t="n"/>
      <c r="J554" s="23">
        <f>IF(A554="","",COUNTIFS(Comps!$A$2:$A$1000,A554,Comps!$C$2:$C$1000,"Sold",Comps!$H$2:$H$1000,"&lt;&gt;Loose"))</f>
        <v/>
      </c>
      <c r="K554" s="24">
        <f>IF(A554="","",IFERROR(AVERAGEIFS(Comps!$E$2:$E$1000,Comps!$A$2:$A$1000,A554,Comps!$C$2:$C$1000,"Sold",Comps!$H$2:$H$1000,"&lt;&gt;Loose"),""))</f>
        <v/>
      </c>
      <c r="L554" s="23">
        <f>IF(OR(A554="",J554=0),"",TEXT(MINIFS(Comps!$E$2:$E$1000,Comps!$A$2:$A$1000,A554,Comps!$C$2:$C$1000,"Sold",Comps!$H$2:$H$1000,"&lt;&gt;Loose"),"0")&amp;"-"&amp;TEXT(MAXIFS(Comps!$E$2:$E$1000,Comps!$A$2:$A$1000,A554,Comps!$C$2:$C$1000,"Sold",Comps!$H$2:$H$1000,"&lt;&gt;Loose"),"0"))</f>
        <v/>
      </c>
      <c r="M554" s="24">
        <f>IF(OR(F554="",H554=""),"",ROUND((F554+N(I554)+IF(N(I554)&gt;0,Settings!$B$14,0)+IFERROR(VLOOKUP(H554,Settings!$A$2:$C$10,3,FALSE),0)+Settings!$B$13)/(1-IFERROR(VLOOKUP(H554,Settings!$A$2:$C$10,2,FALSE),0)),2))</f>
        <v/>
      </c>
      <c r="N554" s="9" t="n"/>
      <c r="P554" s="22" t="n"/>
      <c r="Q554" s="22" t="n"/>
      <c r="R554" s="9" t="n"/>
      <c r="S554" s="9" t="n"/>
      <c r="T554" s="24">
        <f>IF(R554="","",ROUND(R554*IFERROR(VLOOKUP(H554,Settings!$A$2:$C$10,2,FALSE),0)+IFERROR(VLOOKUP(H554,Settings!$A$2:$C$10,3,FALSE),0),2))</f>
        <v/>
      </c>
      <c r="U554" s="24">
        <f>IF(R554="","",ROUND(R554-F554-N(S554)-IF(N(S554)&gt;0,Settings!$B$14,0)-T554,2))</f>
        <v/>
      </c>
      <c r="V554" s="23">
        <f>IF(OR(P554="",Q554=""),"",Q554-P554)</f>
        <v/>
      </c>
      <c r="W554" s="23">
        <f>IF(OR(P554="",O554&lt;&gt;"Listed"),"",TODAY()-P554)</f>
        <v/>
      </c>
    </row>
    <row r="555">
      <c r="E555" s="22" t="n"/>
      <c r="F555" s="9" t="n"/>
      <c r="I555" s="9" t="n"/>
      <c r="J555" s="23">
        <f>IF(A555="","",COUNTIFS(Comps!$A$2:$A$1000,A555,Comps!$C$2:$C$1000,"Sold",Comps!$H$2:$H$1000,"&lt;&gt;Loose"))</f>
        <v/>
      </c>
      <c r="K555" s="24">
        <f>IF(A555="","",IFERROR(AVERAGEIFS(Comps!$E$2:$E$1000,Comps!$A$2:$A$1000,A555,Comps!$C$2:$C$1000,"Sold",Comps!$H$2:$H$1000,"&lt;&gt;Loose"),""))</f>
        <v/>
      </c>
      <c r="L555" s="23">
        <f>IF(OR(A555="",J555=0),"",TEXT(MINIFS(Comps!$E$2:$E$1000,Comps!$A$2:$A$1000,A555,Comps!$C$2:$C$1000,"Sold",Comps!$H$2:$H$1000,"&lt;&gt;Loose"),"0")&amp;"-"&amp;TEXT(MAXIFS(Comps!$E$2:$E$1000,Comps!$A$2:$A$1000,A555,Comps!$C$2:$C$1000,"Sold",Comps!$H$2:$H$1000,"&lt;&gt;Loose"),"0"))</f>
        <v/>
      </c>
      <c r="M555" s="24">
        <f>IF(OR(F555="",H555=""),"",ROUND((F555+N(I555)+IF(N(I555)&gt;0,Settings!$B$14,0)+IFERROR(VLOOKUP(H555,Settings!$A$2:$C$10,3,FALSE),0)+Settings!$B$13)/(1-IFERROR(VLOOKUP(H555,Settings!$A$2:$C$10,2,FALSE),0)),2))</f>
        <v/>
      </c>
      <c r="N555" s="9" t="n"/>
      <c r="P555" s="22" t="n"/>
      <c r="Q555" s="22" t="n"/>
      <c r="R555" s="9" t="n"/>
      <c r="S555" s="9" t="n"/>
      <c r="T555" s="24">
        <f>IF(R555="","",ROUND(R555*IFERROR(VLOOKUP(H555,Settings!$A$2:$C$10,2,FALSE),0)+IFERROR(VLOOKUP(H555,Settings!$A$2:$C$10,3,FALSE),0),2))</f>
        <v/>
      </c>
      <c r="U555" s="24">
        <f>IF(R555="","",ROUND(R555-F555-N(S555)-IF(N(S555)&gt;0,Settings!$B$14,0)-T555,2))</f>
        <v/>
      </c>
      <c r="V555" s="23">
        <f>IF(OR(P555="",Q555=""),"",Q555-P555)</f>
        <v/>
      </c>
      <c r="W555" s="23">
        <f>IF(OR(P555="",O555&lt;&gt;"Listed"),"",TODAY()-P555)</f>
        <v/>
      </c>
    </row>
    <row r="556">
      <c r="E556" s="22" t="n"/>
      <c r="F556" s="9" t="n"/>
      <c r="I556" s="9" t="n"/>
      <c r="J556" s="23">
        <f>IF(A556="","",COUNTIFS(Comps!$A$2:$A$1000,A556,Comps!$C$2:$C$1000,"Sold",Comps!$H$2:$H$1000,"&lt;&gt;Loose"))</f>
        <v/>
      </c>
      <c r="K556" s="24">
        <f>IF(A556="","",IFERROR(AVERAGEIFS(Comps!$E$2:$E$1000,Comps!$A$2:$A$1000,A556,Comps!$C$2:$C$1000,"Sold",Comps!$H$2:$H$1000,"&lt;&gt;Loose"),""))</f>
        <v/>
      </c>
      <c r="L556" s="23">
        <f>IF(OR(A556="",J556=0),"",TEXT(MINIFS(Comps!$E$2:$E$1000,Comps!$A$2:$A$1000,A556,Comps!$C$2:$C$1000,"Sold",Comps!$H$2:$H$1000,"&lt;&gt;Loose"),"0")&amp;"-"&amp;TEXT(MAXIFS(Comps!$E$2:$E$1000,Comps!$A$2:$A$1000,A556,Comps!$C$2:$C$1000,"Sold",Comps!$H$2:$H$1000,"&lt;&gt;Loose"),"0"))</f>
        <v/>
      </c>
      <c r="M556" s="24">
        <f>IF(OR(F556="",H556=""),"",ROUND((F556+N(I556)+IF(N(I556)&gt;0,Settings!$B$14,0)+IFERROR(VLOOKUP(H556,Settings!$A$2:$C$10,3,FALSE),0)+Settings!$B$13)/(1-IFERROR(VLOOKUP(H556,Settings!$A$2:$C$10,2,FALSE),0)),2))</f>
        <v/>
      </c>
      <c r="N556" s="9" t="n"/>
      <c r="P556" s="22" t="n"/>
      <c r="Q556" s="22" t="n"/>
      <c r="R556" s="9" t="n"/>
      <c r="S556" s="9" t="n"/>
      <c r="T556" s="24">
        <f>IF(R556="","",ROUND(R556*IFERROR(VLOOKUP(H556,Settings!$A$2:$C$10,2,FALSE),0)+IFERROR(VLOOKUP(H556,Settings!$A$2:$C$10,3,FALSE),0),2))</f>
        <v/>
      </c>
      <c r="U556" s="24">
        <f>IF(R556="","",ROUND(R556-F556-N(S556)-IF(N(S556)&gt;0,Settings!$B$14,0)-T556,2))</f>
        <v/>
      </c>
      <c r="V556" s="23">
        <f>IF(OR(P556="",Q556=""),"",Q556-P556)</f>
        <v/>
      </c>
      <c r="W556" s="23">
        <f>IF(OR(P556="",O556&lt;&gt;"Listed"),"",TODAY()-P556)</f>
        <v/>
      </c>
    </row>
    <row r="557">
      <c r="E557" s="22" t="n"/>
      <c r="F557" s="9" t="n"/>
      <c r="I557" s="9" t="n"/>
      <c r="J557" s="23">
        <f>IF(A557="","",COUNTIFS(Comps!$A$2:$A$1000,A557,Comps!$C$2:$C$1000,"Sold",Comps!$H$2:$H$1000,"&lt;&gt;Loose"))</f>
        <v/>
      </c>
      <c r="K557" s="24">
        <f>IF(A557="","",IFERROR(AVERAGEIFS(Comps!$E$2:$E$1000,Comps!$A$2:$A$1000,A557,Comps!$C$2:$C$1000,"Sold",Comps!$H$2:$H$1000,"&lt;&gt;Loose"),""))</f>
        <v/>
      </c>
      <c r="L557" s="23">
        <f>IF(OR(A557="",J557=0),"",TEXT(MINIFS(Comps!$E$2:$E$1000,Comps!$A$2:$A$1000,A557,Comps!$C$2:$C$1000,"Sold",Comps!$H$2:$H$1000,"&lt;&gt;Loose"),"0")&amp;"-"&amp;TEXT(MAXIFS(Comps!$E$2:$E$1000,Comps!$A$2:$A$1000,A557,Comps!$C$2:$C$1000,"Sold",Comps!$H$2:$H$1000,"&lt;&gt;Loose"),"0"))</f>
        <v/>
      </c>
      <c r="M557" s="24">
        <f>IF(OR(F557="",H557=""),"",ROUND((F557+N(I557)+IF(N(I557)&gt;0,Settings!$B$14,0)+IFERROR(VLOOKUP(H557,Settings!$A$2:$C$10,3,FALSE),0)+Settings!$B$13)/(1-IFERROR(VLOOKUP(H557,Settings!$A$2:$C$10,2,FALSE),0)),2))</f>
        <v/>
      </c>
      <c r="N557" s="9" t="n"/>
      <c r="P557" s="22" t="n"/>
      <c r="Q557" s="22" t="n"/>
      <c r="R557" s="9" t="n"/>
      <c r="S557" s="9" t="n"/>
      <c r="T557" s="24">
        <f>IF(R557="","",ROUND(R557*IFERROR(VLOOKUP(H557,Settings!$A$2:$C$10,2,FALSE),0)+IFERROR(VLOOKUP(H557,Settings!$A$2:$C$10,3,FALSE),0),2))</f>
        <v/>
      </c>
      <c r="U557" s="24">
        <f>IF(R557="","",ROUND(R557-F557-N(S557)-IF(N(S557)&gt;0,Settings!$B$14,0)-T557,2))</f>
        <v/>
      </c>
      <c r="V557" s="23">
        <f>IF(OR(P557="",Q557=""),"",Q557-P557)</f>
        <v/>
      </c>
      <c r="W557" s="23">
        <f>IF(OR(P557="",O557&lt;&gt;"Listed"),"",TODAY()-P557)</f>
        <v/>
      </c>
    </row>
    <row r="558">
      <c r="E558" s="22" t="n"/>
      <c r="F558" s="9" t="n"/>
      <c r="I558" s="9" t="n"/>
      <c r="J558" s="23">
        <f>IF(A558="","",COUNTIFS(Comps!$A$2:$A$1000,A558,Comps!$C$2:$C$1000,"Sold",Comps!$H$2:$H$1000,"&lt;&gt;Loose"))</f>
        <v/>
      </c>
      <c r="K558" s="24">
        <f>IF(A558="","",IFERROR(AVERAGEIFS(Comps!$E$2:$E$1000,Comps!$A$2:$A$1000,A558,Comps!$C$2:$C$1000,"Sold",Comps!$H$2:$H$1000,"&lt;&gt;Loose"),""))</f>
        <v/>
      </c>
      <c r="L558" s="23">
        <f>IF(OR(A558="",J558=0),"",TEXT(MINIFS(Comps!$E$2:$E$1000,Comps!$A$2:$A$1000,A558,Comps!$C$2:$C$1000,"Sold",Comps!$H$2:$H$1000,"&lt;&gt;Loose"),"0")&amp;"-"&amp;TEXT(MAXIFS(Comps!$E$2:$E$1000,Comps!$A$2:$A$1000,A558,Comps!$C$2:$C$1000,"Sold",Comps!$H$2:$H$1000,"&lt;&gt;Loose"),"0"))</f>
        <v/>
      </c>
      <c r="M558" s="24">
        <f>IF(OR(F558="",H558=""),"",ROUND((F558+N(I558)+IF(N(I558)&gt;0,Settings!$B$14,0)+IFERROR(VLOOKUP(H558,Settings!$A$2:$C$10,3,FALSE),0)+Settings!$B$13)/(1-IFERROR(VLOOKUP(H558,Settings!$A$2:$C$10,2,FALSE),0)),2))</f>
        <v/>
      </c>
      <c r="N558" s="9" t="n"/>
      <c r="P558" s="22" t="n"/>
      <c r="Q558" s="22" t="n"/>
      <c r="R558" s="9" t="n"/>
      <c r="S558" s="9" t="n"/>
      <c r="T558" s="24">
        <f>IF(R558="","",ROUND(R558*IFERROR(VLOOKUP(H558,Settings!$A$2:$C$10,2,FALSE),0)+IFERROR(VLOOKUP(H558,Settings!$A$2:$C$10,3,FALSE),0),2))</f>
        <v/>
      </c>
      <c r="U558" s="24">
        <f>IF(R558="","",ROUND(R558-F558-N(S558)-IF(N(S558)&gt;0,Settings!$B$14,0)-T558,2))</f>
        <v/>
      </c>
      <c r="V558" s="23">
        <f>IF(OR(P558="",Q558=""),"",Q558-P558)</f>
        <v/>
      </c>
      <c r="W558" s="23">
        <f>IF(OR(P558="",O558&lt;&gt;"Listed"),"",TODAY()-P558)</f>
        <v/>
      </c>
    </row>
    <row r="559">
      <c r="E559" s="22" t="n"/>
      <c r="F559" s="9" t="n"/>
      <c r="I559" s="9" t="n"/>
      <c r="J559" s="23">
        <f>IF(A559="","",COUNTIFS(Comps!$A$2:$A$1000,A559,Comps!$C$2:$C$1000,"Sold",Comps!$H$2:$H$1000,"&lt;&gt;Loose"))</f>
        <v/>
      </c>
      <c r="K559" s="24">
        <f>IF(A559="","",IFERROR(AVERAGEIFS(Comps!$E$2:$E$1000,Comps!$A$2:$A$1000,A559,Comps!$C$2:$C$1000,"Sold",Comps!$H$2:$H$1000,"&lt;&gt;Loose"),""))</f>
        <v/>
      </c>
      <c r="L559" s="23">
        <f>IF(OR(A559="",J559=0),"",TEXT(MINIFS(Comps!$E$2:$E$1000,Comps!$A$2:$A$1000,A559,Comps!$C$2:$C$1000,"Sold",Comps!$H$2:$H$1000,"&lt;&gt;Loose"),"0")&amp;"-"&amp;TEXT(MAXIFS(Comps!$E$2:$E$1000,Comps!$A$2:$A$1000,A559,Comps!$C$2:$C$1000,"Sold",Comps!$H$2:$H$1000,"&lt;&gt;Loose"),"0"))</f>
        <v/>
      </c>
      <c r="M559" s="24">
        <f>IF(OR(F559="",H559=""),"",ROUND((F559+N(I559)+IF(N(I559)&gt;0,Settings!$B$14,0)+IFERROR(VLOOKUP(H559,Settings!$A$2:$C$10,3,FALSE),0)+Settings!$B$13)/(1-IFERROR(VLOOKUP(H559,Settings!$A$2:$C$10,2,FALSE),0)),2))</f>
        <v/>
      </c>
      <c r="N559" s="9" t="n"/>
      <c r="P559" s="22" t="n"/>
      <c r="Q559" s="22" t="n"/>
      <c r="R559" s="9" t="n"/>
      <c r="S559" s="9" t="n"/>
      <c r="T559" s="24">
        <f>IF(R559="","",ROUND(R559*IFERROR(VLOOKUP(H559,Settings!$A$2:$C$10,2,FALSE),0)+IFERROR(VLOOKUP(H559,Settings!$A$2:$C$10,3,FALSE),0),2))</f>
        <v/>
      </c>
      <c r="U559" s="24">
        <f>IF(R559="","",ROUND(R559-F559-N(S559)-IF(N(S559)&gt;0,Settings!$B$14,0)-T559,2))</f>
        <v/>
      </c>
      <c r="V559" s="23">
        <f>IF(OR(P559="",Q559=""),"",Q559-P559)</f>
        <v/>
      </c>
      <c r="W559" s="23">
        <f>IF(OR(P559="",O559&lt;&gt;"Listed"),"",TODAY()-P559)</f>
        <v/>
      </c>
    </row>
    <row r="560">
      <c r="E560" s="22" t="n"/>
      <c r="F560" s="9" t="n"/>
      <c r="I560" s="9" t="n"/>
      <c r="J560" s="23">
        <f>IF(A560="","",COUNTIFS(Comps!$A$2:$A$1000,A560,Comps!$C$2:$C$1000,"Sold",Comps!$H$2:$H$1000,"&lt;&gt;Loose"))</f>
        <v/>
      </c>
      <c r="K560" s="24">
        <f>IF(A560="","",IFERROR(AVERAGEIFS(Comps!$E$2:$E$1000,Comps!$A$2:$A$1000,A560,Comps!$C$2:$C$1000,"Sold",Comps!$H$2:$H$1000,"&lt;&gt;Loose"),""))</f>
        <v/>
      </c>
      <c r="L560" s="23">
        <f>IF(OR(A560="",J560=0),"",TEXT(MINIFS(Comps!$E$2:$E$1000,Comps!$A$2:$A$1000,A560,Comps!$C$2:$C$1000,"Sold",Comps!$H$2:$H$1000,"&lt;&gt;Loose"),"0")&amp;"-"&amp;TEXT(MAXIFS(Comps!$E$2:$E$1000,Comps!$A$2:$A$1000,A560,Comps!$C$2:$C$1000,"Sold",Comps!$H$2:$H$1000,"&lt;&gt;Loose"),"0"))</f>
        <v/>
      </c>
      <c r="M560" s="24">
        <f>IF(OR(F560="",H560=""),"",ROUND((F560+N(I560)+IF(N(I560)&gt;0,Settings!$B$14,0)+IFERROR(VLOOKUP(H560,Settings!$A$2:$C$10,3,FALSE),0)+Settings!$B$13)/(1-IFERROR(VLOOKUP(H560,Settings!$A$2:$C$10,2,FALSE),0)),2))</f>
        <v/>
      </c>
      <c r="N560" s="9" t="n"/>
      <c r="P560" s="22" t="n"/>
      <c r="Q560" s="22" t="n"/>
      <c r="R560" s="9" t="n"/>
      <c r="S560" s="9" t="n"/>
      <c r="T560" s="24">
        <f>IF(R560="","",ROUND(R560*IFERROR(VLOOKUP(H560,Settings!$A$2:$C$10,2,FALSE),0)+IFERROR(VLOOKUP(H560,Settings!$A$2:$C$10,3,FALSE),0),2))</f>
        <v/>
      </c>
      <c r="U560" s="24">
        <f>IF(R560="","",ROUND(R560-F560-N(S560)-IF(N(S560)&gt;0,Settings!$B$14,0)-T560,2))</f>
        <v/>
      </c>
      <c r="V560" s="23">
        <f>IF(OR(P560="",Q560=""),"",Q560-P560)</f>
        <v/>
      </c>
      <c r="W560" s="23">
        <f>IF(OR(P560="",O560&lt;&gt;"Listed"),"",TODAY()-P560)</f>
        <v/>
      </c>
    </row>
    <row r="561">
      <c r="E561" s="22" t="n"/>
      <c r="F561" s="9" t="n"/>
      <c r="I561" s="9" t="n"/>
      <c r="J561" s="23">
        <f>IF(A561="","",COUNTIFS(Comps!$A$2:$A$1000,A561,Comps!$C$2:$C$1000,"Sold",Comps!$H$2:$H$1000,"&lt;&gt;Loose"))</f>
        <v/>
      </c>
      <c r="K561" s="24">
        <f>IF(A561="","",IFERROR(AVERAGEIFS(Comps!$E$2:$E$1000,Comps!$A$2:$A$1000,A561,Comps!$C$2:$C$1000,"Sold",Comps!$H$2:$H$1000,"&lt;&gt;Loose"),""))</f>
        <v/>
      </c>
      <c r="L561" s="23">
        <f>IF(OR(A561="",J561=0),"",TEXT(MINIFS(Comps!$E$2:$E$1000,Comps!$A$2:$A$1000,A561,Comps!$C$2:$C$1000,"Sold",Comps!$H$2:$H$1000,"&lt;&gt;Loose"),"0")&amp;"-"&amp;TEXT(MAXIFS(Comps!$E$2:$E$1000,Comps!$A$2:$A$1000,A561,Comps!$C$2:$C$1000,"Sold",Comps!$H$2:$H$1000,"&lt;&gt;Loose"),"0"))</f>
        <v/>
      </c>
      <c r="M561" s="24">
        <f>IF(OR(F561="",H561=""),"",ROUND((F561+N(I561)+IF(N(I561)&gt;0,Settings!$B$14,0)+IFERROR(VLOOKUP(H561,Settings!$A$2:$C$10,3,FALSE),0)+Settings!$B$13)/(1-IFERROR(VLOOKUP(H561,Settings!$A$2:$C$10,2,FALSE),0)),2))</f>
        <v/>
      </c>
      <c r="N561" s="9" t="n"/>
      <c r="P561" s="22" t="n"/>
      <c r="Q561" s="22" t="n"/>
      <c r="R561" s="9" t="n"/>
      <c r="S561" s="9" t="n"/>
      <c r="T561" s="24">
        <f>IF(R561="","",ROUND(R561*IFERROR(VLOOKUP(H561,Settings!$A$2:$C$10,2,FALSE),0)+IFERROR(VLOOKUP(H561,Settings!$A$2:$C$10,3,FALSE),0),2))</f>
        <v/>
      </c>
      <c r="U561" s="24">
        <f>IF(R561="","",ROUND(R561-F561-N(S561)-IF(N(S561)&gt;0,Settings!$B$14,0)-T561,2))</f>
        <v/>
      </c>
      <c r="V561" s="23">
        <f>IF(OR(P561="",Q561=""),"",Q561-P561)</f>
        <v/>
      </c>
      <c r="W561" s="23">
        <f>IF(OR(P561="",O561&lt;&gt;"Listed"),"",TODAY()-P561)</f>
        <v/>
      </c>
    </row>
    <row r="562">
      <c r="E562" s="22" t="n"/>
      <c r="F562" s="9" t="n"/>
      <c r="I562" s="9" t="n"/>
      <c r="J562" s="23">
        <f>IF(A562="","",COUNTIFS(Comps!$A$2:$A$1000,A562,Comps!$C$2:$C$1000,"Sold",Comps!$H$2:$H$1000,"&lt;&gt;Loose"))</f>
        <v/>
      </c>
      <c r="K562" s="24">
        <f>IF(A562="","",IFERROR(AVERAGEIFS(Comps!$E$2:$E$1000,Comps!$A$2:$A$1000,A562,Comps!$C$2:$C$1000,"Sold",Comps!$H$2:$H$1000,"&lt;&gt;Loose"),""))</f>
        <v/>
      </c>
      <c r="L562" s="23">
        <f>IF(OR(A562="",J562=0),"",TEXT(MINIFS(Comps!$E$2:$E$1000,Comps!$A$2:$A$1000,A562,Comps!$C$2:$C$1000,"Sold",Comps!$H$2:$H$1000,"&lt;&gt;Loose"),"0")&amp;"-"&amp;TEXT(MAXIFS(Comps!$E$2:$E$1000,Comps!$A$2:$A$1000,A562,Comps!$C$2:$C$1000,"Sold",Comps!$H$2:$H$1000,"&lt;&gt;Loose"),"0"))</f>
        <v/>
      </c>
      <c r="M562" s="24">
        <f>IF(OR(F562="",H562=""),"",ROUND((F562+N(I562)+IF(N(I562)&gt;0,Settings!$B$14,0)+IFERROR(VLOOKUP(H562,Settings!$A$2:$C$10,3,FALSE),0)+Settings!$B$13)/(1-IFERROR(VLOOKUP(H562,Settings!$A$2:$C$10,2,FALSE),0)),2))</f>
        <v/>
      </c>
      <c r="N562" s="9" t="n"/>
      <c r="P562" s="22" t="n"/>
      <c r="Q562" s="22" t="n"/>
      <c r="R562" s="9" t="n"/>
      <c r="S562" s="9" t="n"/>
      <c r="T562" s="24">
        <f>IF(R562="","",ROUND(R562*IFERROR(VLOOKUP(H562,Settings!$A$2:$C$10,2,FALSE),0)+IFERROR(VLOOKUP(H562,Settings!$A$2:$C$10,3,FALSE),0),2))</f>
        <v/>
      </c>
      <c r="U562" s="24">
        <f>IF(R562="","",ROUND(R562-F562-N(S562)-IF(N(S562)&gt;0,Settings!$B$14,0)-T562,2))</f>
        <v/>
      </c>
      <c r="V562" s="23">
        <f>IF(OR(P562="",Q562=""),"",Q562-P562)</f>
        <v/>
      </c>
      <c r="W562" s="23">
        <f>IF(OR(P562="",O562&lt;&gt;"Listed"),"",TODAY()-P562)</f>
        <v/>
      </c>
    </row>
    <row r="563">
      <c r="E563" s="22" t="n"/>
      <c r="F563" s="9" t="n"/>
      <c r="I563" s="9" t="n"/>
      <c r="J563" s="23">
        <f>IF(A563="","",COUNTIFS(Comps!$A$2:$A$1000,A563,Comps!$C$2:$C$1000,"Sold",Comps!$H$2:$H$1000,"&lt;&gt;Loose"))</f>
        <v/>
      </c>
      <c r="K563" s="24">
        <f>IF(A563="","",IFERROR(AVERAGEIFS(Comps!$E$2:$E$1000,Comps!$A$2:$A$1000,A563,Comps!$C$2:$C$1000,"Sold",Comps!$H$2:$H$1000,"&lt;&gt;Loose"),""))</f>
        <v/>
      </c>
      <c r="L563" s="23">
        <f>IF(OR(A563="",J563=0),"",TEXT(MINIFS(Comps!$E$2:$E$1000,Comps!$A$2:$A$1000,A563,Comps!$C$2:$C$1000,"Sold",Comps!$H$2:$H$1000,"&lt;&gt;Loose"),"0")&amp;"-"&amp;TEXT(MAXIFS(Comps!$E$2:$E$1000,Comps!$A$2:$A$1000,A563,Comps!$C$2:$C$1000,"Sold",Comps!$H$2:$H$1000,"&lt;&gt;Loose"),"0"))</f>
        <v/>
      </c>
      <c r="M563" s="24">
        <f>IF(OR(F563="",H563=""),"",ROUND((F563+N(I563)+IF(N(I563)&gt;0,Settings!$B$14,0)+IFERROR(VLOOKUP(H563,Settings!$A$2:$C$10,3,FALSE),0)+Settings!$B$13)/(1-IFERROR(VLOOKUP(H563,Settings!$A$2:$C$10,2,FALSE),0)),2))</f>
        <v/>
      </c>
      <c r="N563" s="9" t="n"/>
      <c r="P563" s="22" t="n"/>
      <c r="Q563" s="22" t="n"/>
      <c r="R563" s="9" t="n"/>
      <c r="S563" s="9" t="n"/>
      <c r="T563" s="24">
        <f>IF(R563="","",ROUND(R563*IFERROR(VLOOKUP(H563,Settings!$A$2:$C$10,2,FALSE),0)+IFERROR(VLOOKUP(H563,Settings!$A$2:$C$10,3,FALSE),0),2))</f>
        <v/>
      </c>
      <c r="U563" s="24">
        <f>IF(R563="","",ROUND(R563-F563-N(S563)-IF(N(S563)&gt;0,Settings!$B$14,0)-T563,2))</f>
        <v/>
      </c>
      <c r="V563" s="23">
        <f>IF(OR(P563="",Q563=""),"",Q563-P563)</f>
        <v/>
      </c>
      <c r="W563" s="23">
        <f>IF(OR(P563="",O563&lt;&gt;"Listed"),"",TODAY()-P563)</f>
        <v/>
      </c>
    </row>
    <row r="564">
      <c r="E564" s="22" t="n"/>
      <c r="F564" s="9" t="n"/>
      <c r="I564" s="9" t="n"/>
      <c r="J564" s="23">
        <f>IF(A564="","",COUNTIFS(Comps!$A$2:$A$1000,A564,Comps!$C$2:$C$1000,"Sold",Comps!$H$2:$H$1000,"&lt;&gt;Loose"))</f>
        <v/>
      </c>
      <c r="K564" s="24">
        <f>IF(A564="","",IFERROR(AVERAGEIFS(Comps!$E$2:$E$1000,Comps!$A$2:$A$1000,A564,Comps!$C$2:$C$1000,"Sold",Comps!$H$2:$H$1000,"&lt;&gt;Loose"),""))</f>
        <v/>
      </c>
      <c r="L564" s="23">
        <f>IF(OR(A564="",J564=0),"",TEXT(MINIFS(Comps!$E$2:$E$1000,Comps!$A$2:$A$1000,A564,Comps!$C$2:$C$1000,"Sold",Comps!$H$2:$H$1000,"&lt;&gt;Loose"),"0")&amp;"-"&amp;TEXT(MAXIFS(Comps!$E$2:$E$1000,Comps!$A$2:$A$1000,A564,Comps!$C$2:$C$1000,"Sold",Comps!$H$2:$H$1000,"&lt;&gt;Loose"),"0"))</f>
        <v/>
      </c>
      <c r="M564" s="24">
        <f>IF(OR(F564="",H564=""),"",ROUND((F564+N(I564)+IF(N(I564)&gt;0,Settings!$B$14,0)+IFERROR(VLOOKUP(H564,Settings!$A$2:$C$10,3,FALSE),0)+Settings!$B$13)/(1-IFERROR(VLOOKUP(H564,Settings!$A$2:$C$10,2,FALSE),0)),2))</f>
        <v/>
      </c>
      <c r="N564" s="9" t="n"/>
      <c r="P564" s="22" t="n"/>
      <c r="Q564" s="22" t="n"/>
      <c r="R564" s="9" t="n"/>
      <c r="S564" s="9" t="n"/>
      <c r="T564" s="24">
        <f>IF(R564="","",ROUND(R564*IFERROR(VLOOKUP(H564,Settings!$A$2:$C$10,2,FALSE),0)+IFERROR(VLOOKUP(H564,Settings!$A$2:$C$10,3,FALSE),0),2))</f>
        <v/>
      </c>
      <c r="U564" s="24">
        <f>IF(R564="","",ROUND(R564-F564-N(S564)-IF(N(S564)&gt;0,Settings!$B$14,0)-T564,2))</f>
        <v/>
      </c>
      <c r="V564" s="23">
        <f>IF(OR(P564="",Q564=""),"",Q564-P564)</f>
        <v/>
      </c>
      <c r="W564" s="23">
        <f>IF(OR(P564="",O564&lt;&gt;"Listed"),"",TODAY()-P564)</f>
        <v/>
      </c>
    </row>
    <row r="565">
      <c r="E565" s="22" t="n"/>
      <c r="F565" s="9" t="n"/>
      <c r="I565" s="9" t="n"/>
      <c r="J565" s="23">
        <f>IF(A565="","",COUNTIFS(Comps!$A$2:$A$1000,A565,Comps!$C$2:$C$1000,"Sold",Comps!$H$2:$H$1000,"&lt;&gt;Loose"))</f>
        <v/>
      </c>
      <c r="K565" s="24">
        <f>IF(A565="","",IFERROR(AVERAGEIFS(Comps!$E$2:$E$1000,Comps!$A$2:$A$1000,A565,Comps!$C$2:$C$1000,"Sold",Comps!$H$2:$H$1000,"&lt;&gt;Loose"),""))</f>
        <v/>
      </c>
      <c r="L565" s="23">
        <f>IF(OR(A565="",J565=0),"",TEXT(MINIFS(Comps!$E$2:$E$1000,Comps!$A$2:$A$1000,A565,Comps!$C$2:$C$1000,"Sold",Comps!$H$2:$H$1000,"&lt;&gt;Loose"),"0")&amp;"-"&amp;TEXT(MAXIFS(Comps!$E$2:$E$1000,Comps!$A$2:$A$1000,A565,Comps!$C$2:$C$1000,"Sold",Comps!$H$2:$H$1000,"&lt;&gt;Loose"),"0"))</f>
        <v/>
      </c>
      <c r="M565" s="24">
        <f>IF(OR(F565="",H565=""),"",ROUND((F565+N(I565)+IF(N(I565)&gt;0,Settings!$B$14,0)+IFERROR(VLOOKUP(H565,Settings!$A$2:$C$10,3,FALSE),0)+Settings!$B$13)/(1-IFERROR(VLOOKUP(H565,Settings!$A$2:$C$10,2,FALSE),0)),2))</f>
        <v/>
      </c>
      <c r="N565" s="9" t="n"/>
      <c r="P565" s="22" t="n"/>
      <c r="Q565" s="22" t="n"/>
      <c r="R565" s="9" t="n"/>
      <c r="S565" s="9" t="n"/>
      <c r="T565" s="24">
        <f>IF(R565="","",ROUND(R565*IFERROR(VLOOKUP(H565,Settings!$A$2:$C$10,2,FALSE),0)+IFERROR(VLOOKUP(H565,Settings!$A$2:$C$10,3,FALSE),0),2))</f>
        <v/>
      </c>
      <c r="U565" s="24">
        <f>IF(R565="","",ROUND(R565-F565-N(S565)-IF(N(S565)&gt;0,Settings!$B$14,0)-T565,2))</f>
        <v/>
      </c>
      <c r="V565" s="23">
        <f>IF(OR(P565="",Q565=""),"",Q565-P565)</f>
        <v/>
      </c>
      <c r="W565" s="23">
        <f>IF(OR(P565="",O565&lt;&gt;"Listed"),"",TODAY()-P565)</f>
        <v/>
      </c>
    </row>
    <row r="566">
      <c r="E566" s="22" t="n"/>
      <c r="F566" s="9" t="n"/>
      <c r="I566" s="9" t="n"/>
      <c r="J566" s="23">
        <f>IF(A566="","",COUNTIFS(Comps!$A$2:$A$1000,A566,Comps!$C$2:$C$1000,"Sold",Comps!$H$2:$H$1000,"&lt;&gt;Loose"))</f>
        <v/>
      </c>
      <c r="K566" s="24">
        <f>IF(A566="","",IFERROR(AVERAGEIFS(Comps!$E$2:$E$1000,Comps!$A$2:$A$1000,A566,Comps!$C$2:$C$1000,"Sold",Comps!$H$2:$H$1000,"&lt;&gt;Loose"),""))</f>
        <v/>
      </c>
      <c r="L566" s="23">
        <f>IF(OR(A566="",J566=0),"",TEXT(MINIFS(Comps!$E$2:$E$1000,Comps!$A$2:$A$1000,A566,Comps!$C$2:$C$1000,"Sold",Comps!$H$2:$H$1000,"&lt;&gt;Loose"),"0")&amp;"-"&amp;TEXT(MAXIFS(Comps!$E$2:$E$1000,Comps!$A$2:$A$1000,A566,Comps!$C$2:$C$1000,"Sold",Comps!$H$2:$H$1000,"&lt;&gt;Loose"),"0"))</f>
        <v/>
      </c>
      <c r="M566" s="24">
        <f>IF(OR(F566="",H566=""),"",ROUND((F566+N(I566)+IF(N(I566)&gt;0,Settings!$B$14,0)+IFERROR(VLOOKUP(H566,Settings!$A$2:$C$10,3,FALSE),0)+Settings!$B$13)/(1-IFERROR(VLOOKUP(H566,Settings!$A$2:$C$10,2,FALSE),0)),2))</f>
        <v/>
      </c>
      <c r="N566" s="9" t="n"/>
      <c r="P566" s="22" t="n"/>
      <c r="Q566" s="22" t="n"/>
      <c r="R566" s="9" t="n"/>
      <c r="S566" s="9" t="n"/>
      <c r="T566" s="24">
        <f>IF(R566="","",ROUND(R566*IFERROR(VLOOKUP(H566,Settings!$A$2:$C$10,2,FALSE),0)+IFERROR(VLOOKUP(H566,Settings!$A$2:$C$10,3,FALSE),0),2))</f>
        <v/>
      </c>
      <c r="U566" s="24">
        <f>IF(R566="","",ROUND(R566-F566-N(S566)-IF(N(S566)&gt;0,Settings!$B$14,0)-T566,2))</f>
        <v/>
      </c>
      <c r="V566" s="23">
        <f>IF(OR(P566="",Q566=""),"",Q566-P566)</f>
        <v/>
      </c>
      <c r="W566" s="23">
        <f>IF(OR(P566="",O566&lt;&gt;"Listed"),"",TODAY()-P566)</f>
        <v/>
      </c>
    </row>
    <row r="567">
      <c r="E567" s="22" t="n"/>
      <c r="F567" s="9" t="n"/>
      <c r="I567" s="9" t="n"/>
      <c r="J567" s="23">
        <f>IF(A567="","",COUNTIFS(Comps!$A$2:$A$1000,A567,Comps!$C$2:$C$1000,"Sold",Comps!$H$2:$H$1000,"&lt;&gt;Loose"))</f>
        <v/>
      </c>
      <c r="K567" s="24">
        <f>IF(A567="","",IFERROR(AVERAGEIFS(Comps!$E$2:$E$1000,Comps!$A$2:$A$1000,A567,Comps!$C$2:$C$1000,"Sold",Comps!$H$2:$H$1000,"&lt;&gt;Loose"),""))</f>
        <v/>
      </c>
      <c r="L567" s="23">
        <f>IF(OR(A567="",J567=0),"",TEXT(MINIFS(Comps!$E$2:$E$1000,Comps!$A$2:$A$1000,A567,Comps!$C$2:$C$1000,"Sold",Comps!$H$2:$H$1000,"&lt;&gt;Loose"),"0")&amp;"-"&amp;TEXT(MAXIFS(Comps!$E$2:$E$1000,Comps!$A$2:$A$1000,A567,Comps!$C$2:$C$1000,"Sold",Comps!$H$2:$H$1000,"&lt;&gt;Loose"),"0"))</f>
        <v/>
      </c>
      <c r="M567" s="24">
        <f>IF(OR(F567="",H567=""),"",ROUND((F567+N(I567)+IF(N(I567)&gt;0,Settings!$B$14,0)+IFERROR(VLOOKUP(H567,Settings!$A$2:$C$10,3,FALSE),0)+Settings!$B$13)/(1-IFERROR(VLOOKUP(H567,Settings!$A$2:$C$10,2,FALSE),0)),2))</f>
        <v/>
      </c>
      <c r="N567" s="9" t="n"/>
      <c r="P567" s="22" t="n"/>
      <c r="Q567" s="22" t="n"/>
      <c r="R567" s="9" t="n"/>
      <c r="S567" s="9" t="n"/>
      <c r="T567" s="24">
        <f>IF(R567="","",ROUND(R567*IFERROR(VLOOKUP(H567,Settings!$A$2:$C$10,2,FALSE),0)+IFERROR(VLOOKUP(H567,Settings!$A$2:$C$10,3,FALSE),0),2))</f>
        <v/>
      </c>
      <c r="U567" s="24">
        <f>IF(R567="","",ROUND(R567-F567-N(S567)-IF(N(S567)&gt;0,Settings!$B$14,0)-T567,2))</f>
        <v/>
      </c>
      <c r="V567" s="23">
        <f>IF(OR(P567="",Q567=""),"",Q567-P567)</f>
        <v/>
      </c>
      <c r="W567" s="23">
        <f>IF(OR(P567="",O567&lt;&gt;"Listed"),"",TODAY()-P567)</f>
        <v/>
      </c>
    </row>
    <row r="568">
      <c r="E568" s="22" t="n"/>
      <c r="F568" s="9" t="n"/>
      <c r="I568" s="9" t="n"/>
      <c r="J568" s="23">
        <f>IF(A568="","",COUNTIFS(Comps!$A$2:$A$1000,A568,Comps!$C$2:$C$1000,"Sold",Comps!$H$2:$H$1000,"&lt;&gt;Loose"))</f>
        <v/>
      </c>
      <c r="K568" s="24">
        <f>IF(A568="","",IFERROR(AVERAGEIFS(Comps!$E$2:$E$1000,Comps!$A$2:$A$1000,A568,Comps!$C$2:$C$1000,"Sold",Comps!$H$2:$H$1000,"&lt;&gt;Loose"),""))</f>
        <v/>
      </c>
      <c r="L568" s="23">
        <f>IF(OR(A568="",J568=0),"",TEXT(MINIFS(Comps!$E$2:$E$1000,Comps!$A$2:$A$1000,A568,Comps!$C$2:$C$1000,"Sold",Comps!$H$2:$H$1000,"&lt;&gt;Loose"),"0")&amp;"-"&amp;TEXT(MAXIFS(Comps!$E$2:$E$1000,Comps!$A$2:$A$1000,A568,Comps!$C$2:$C$1000,"Sold",Comps!$H$2:$H$1000,"&lt;&gt;Loose"),"0"))</f>
        <v/>
      </c>
      <c r="M568" s="24">
        <f>IF(OR(F568="",H568=""),"",ROUND((F568+N(I568)+IF(N(I568)&gt;0,Settings!$B$14,0)+IFERROR(VLOOKUP(H568,Settings!$A$2:$C$10,3,FALSE),0)+Settings!$B$13)/(1-IFERROR(VLOOKUP(H568,Settings!$A$2:$C$10,2,FALSE),0)),2))</f>
        <v/>
      </c>
      <c r="N568" s="9" t="n"/>
      <c r="P568" s="22" t="n"/>
      <c r="Q568" s="22" t="n"/>
      <c r="R568" s="9" t="n"/>
      <c r="S568" s="9" t="n"/>
      <c r="T568" s="24">
        <f>IF(R568="","",ROUND(R568*IFERROR(VLOOKUP(H568,Settings!$A$2:$C$10,2,FALSE),0)+IFERROR(VLOOKUP(H568,Settings!$A$2:$C$10,3,FALSE),0),2))</f>
        <v/>
      </c>
      <c r="U568" s="24">
        <f>IF(R568="","",ROUND(R568-F568-N(S568)-IF(N(S568)&gt;0,Settings!$B$14,0)-T568,2))</f>
        <v/>
      </c>
      <c r="V568" s="23">
        <f>IF(OR(P568="",Q568=""),"",Q568-P568)</f>
        <v/>
      </c>
      <c r="W568" s="23">
        <f>IF(OR(P568="",O568&lt;&gt;"Listed"),"",TODAY()-P568)</f>
        <v/>
      </c>
    </row>
    <row r="569">
      <c r="E569" s="22" t="n"/>
      <c r="F569" s="9" t="n"/>
      <c r="I569" s="9" t="n"/>
      <c r="J569" s="23">
        <f>IF(A569="","",COUNTIFS(Comps!$A$2:$A$1000,A569,Comps!$C$2:$C$1000,"Sold",Comps!$H$2:$H$1000,"&lt;&gt;Loose"))</f>
        <v/>
      </c>
      <c r="K569" s="24">
        <f>IF(A569="","",IFERROR(AVERAGEIFS(Comps!$E$2:$E$1000,Comps!$A$2:$A$1000,A569,Comps!$C$2:$C$1000,"Sold",Comps!$H$2:$H$1000,"&lt;&gt;Loose"),""))</f>
        <v/>
      </c>
      <c r="L569" s="23">
        <f>IF(OR(A569="",J569=0),"",TEXT(MINIFS(Comps!$E$2:$E$1000,Comps!$A$2:$A$1000,A569,Comps!$C$2:$C$1000,"Sold",Comps!$H$2:$H$1000,"&lt;&gt;Loose"),"0")&amp;"-"&amp;TEXT(MAXIFS(Comps!$E$2:$E$1000,Comps!$A$2:$A$1000,A569,Comps!$C$2:$C$1000,"Sold",Comps!$H$2:$H$1000,"&lt;&gt;Loose"),"0"))</f>
        <v/>
      </c>
      <c r="M569" s="24">
        <f>IF(OR(F569="",H569=""),"",ROUND((F569+N(I569)+IF(N(I569)&gt;0,Settings!$B$14,0)+IFERROR(VLOOKUP(H569,Settings!$A$2:$C$10,3,FALSE),0)+Settings!$B$13)/(1-IFERROR(VLOOKUP(H569,Settings!$A$2:$C$10,2,FALSE),0)),2))</f>
        <v/>
      </c>
      <c r="N569" s="9" t="n"/>
      <c r="P569" s="22" t="n"/>
      <c r="Q569" s="22" t="n"/>
      <c r="R569" s="9" t="n"/>
      <c r="S569" s="9" t="n"/>
      <c r="T569" s="24">
        <f>IF(R569="","",ROUND(R569*IFERROR(VLOOKUP(H569,Settings!$A$2:$C$10,2,FALSE),0)+IFERROR(VLOOKUP(H569,Settings!$A$2:$C$10,3,FALSE),0),2))</f>
        <v/>
      </c>
      <c r="U569" s="24">
        <f>IF(R569="","",ROUND(R569-F569-N(S569)-IF(N(S569)&gt;0,Settings!$B$14,0)-T569,2))</f>
        <v/>
      </c>
      <c r="V569" s="23">
        <f>IF(OR(P569="",Q569=""),"",Q569-P569)</f>
        <v/>
      </c>
      <c r="W569" s="23">
        <f>IF(OR(P569="",O569&lt;&gt;"Listed"),"",TODAY()-P569)</f>
        <v/>
      </c>
    </row>
    <row r="570">
      <c r="E570" s="22" t="n"/>
      <c r="F570" s="9" t="n"/>
      <c r="I570" s="9" t="n"/>
      <c r="J570" s="23">
        <f>IF(A570="","",COUNTIFS(Comps!$A$2:$A$1000,A570,Comps!$C$2:$C$1000,"Sold",Comps!$H$2:$H$1000,"&lt;&gt;Loose"))</f>
        <v/>
      </c>
      <c r="K570" s="24">
        <f>IF(A570="","",IFERROR(AVERAGEIFS(Comps!$E$2:$E$1000,Comps!$A$2:$A$1000,A570,Comps!$C$2:$C$1000,"Sold",Comps!$H$2:$H$1000,"&lt;&gt;Loose"),""))</f>
        <v/>
      </c>
      <c r="L570" s="23">
        <f>IF(OR(A570="",J570=0),"",TEXT(MINIFS(Comps!$E$2:$E$1000,Comps!$A$2:$A$1000,A570,Comps!$C$2:$C$1000,"Sold",Comps!$H$2:$H$1000,"&lt;&gt;Loose"),"0")&amp;"-"&amp;TEXT(MAXIFS(Comps!$E$2:$E$1000,Comps!$A$2:$A$1000,A570,Comps!$C$2:$C$1000,"Sold",Comps!$H$2:$H$1000,"&lt;&gt;Loose"),"0"))</f>
        <v/>
      </c>
      <c r="M570" s="24">
        <f>IF(OR(F570="",H570=""),"",ROUND((F570+N(I570)+IF(N(I570)&gt;0,Settings!$B$14,0)+IFERROR(VLOOKUP(H570,Settings!$A$2:$C$10,3,FALSE),0)+Settings!$B$13)/(1-IFERROR(VLOOKUP(H570,Settings!$A$2:$C$10,2,FALSE),0)),2))</f>
        <v/>
      </c>
      <c r="N570" s="9" t="n"/>
      <c r="P570" s="22" t="n"/>
      <c r="Q570" s="22" t="n"/>
      <c r="R570" s="9" t="n"/>
      <c r="S570" s="9" t="n"/>
      <c r="T570" s="24">
        <f>IF(R570="","",ROUND(R570*IFERROR(VLOOKUP(H570,Settings!$A$2:$C$10,2,FALSE),0)+IFERROR(VLOOKUP(H570,Settings!$A$2:$C$10,3,FALSE),0),2))</f>
        <v/>
      </c>
      <c r="U570" s="24">
        <f>IF(R570="","",ROUND(R570-F570-N(S570)-IF(N(S570)&gt;0,Settings!$B$14,0)-T570,2))</f>
        <v/>
      </c>
      <c r="V570" s="23">
        <f>IF(OR(P570="",Q570=""),"",Q570-P570)</f>
        <v/>
      </c>
      <c r="W570" s="23">
        <f>IF(OR(P570="",O570&lt;&gt;"Listed"),"",TODAY()-P570)</f>
        <v/>
      </c>
    </row>
    <row r="571">
      <c r="E571" s="22" t="n"/>
      <c r="F571" s="9" t="n"/>
      <c r="I571" s="9" t="n"/>
      <c r="J571" s="23">
        <f>IF(A571="","",COUNTIFS(Comps!$A$2:$A$1000,A571,Comps!$C$2:$C$1000,"Sold",Comps!$H$2:$H$1000,"&lt;&gt;Loose"))</f>
        <v/>
      </c>
      <c r="K571" s="24">
        <f>IF(A571="","",IFERROR(AVERAGEIFS(Comps!$E$2:$E$1000,Comps!$A$2:$A$1000,A571,Comps!$C$2:$C$1000,"Sold",Comps!$H$2:$H$1000,"&lt;&gt;Loose"),""))</f>
        <v/>
      </c>
      <c r="L571" s="23">
        <f>IF(OR(A571="",J571=0),"",TEXT(MINIFS(Comps!$E$2:$E$1000,Comps!$A$2:$A$1000,A571,Comps!$C$2:$C$1000,"Sold",Comps!$H$2:$H$1000,"&lt;&gt;Loose"),"0")&amp;"-"&amp;TEXT(MAXIFS(Comps!$E$2:$E$1000,Comps!$A$2:$A$1000,A571,Comps!$C$2:$C$1000,"Sold",Comps!$H$2:$H$1000,"&lt;&gt;Loose"),"0"))</f>
        <v/>
      </c>
      <c r="M571" s="24">
        <f>IF(OR(F571="",H571=""),"",ROUND((F571+N(I571)+IF(N(I571)&gt;0,Settings!$B$14,0)+IFERROR(VLOOKUP(H571,Settings!$A$2:$C$10,3,FALSE),0)+Settings!$B$13)/(1-IFERROR(VLOOKUP(H571,Settings!$A$2:$C$10,2,FALSE),0)),2))</f>
        <v/>
      </c>
      <c r="N571" s="9" t="n"/>
      <c r="P571" s="22" t="n"/>
      <c r="Q571" s="22" t="n"/>
      <c r="R571" s="9" t="n"/>
      <c r="S571" s="9" t="n"/>
      <c r="T571" s="24">
        <f>IF(R571="","",ROUND(R571*IFERROR(VLOOKUP(H571,Settings!$A$2:$C$10,2,FALSE),0)+IFERROR(VLOOKUP(H571,Settings!$A$2:$C$10,3,FALSE),0),2))</f>
        <v/>
      </c>
      <c r="U571" s="24">
        <f>IF(R571="","",ROUND(R571-F571-N(S571)-IF(N(S571)&gt;0,Settings!$B$14,0)-T571,2))</f>
        <v/>
      </c>
      <c r="V571" s="23">
        <f>IF(OR(P571="",Q571=""),"",Q571-P571)</f>
        <v/>
      </c>
      <c r="W571" s="23">
        <f>IF(OR(P571="",O571&lt;&gt;"Listed"),"",TODAY()-P571)</f>
        <v/>
      </c>
    </row>
    <row r="572">
      <c r="E572" s="22" t="n"/>
      <c r="F572" s="9" t="n"/>
      <c r="I572" s="9" t="n"/>
      <c r="J572" s="23">
        <f>IF(A572="","",COUNTIFS(Comps!$A$2:$A$1000,A572,Comps!$C$2:$C$1000,"Sold",Comps!$H$2:$H$1000,"&lt;&gt;Loose"))</f>
        <v/>
      </c>
      <c r="K572" s="24">
        <f>IF(A572="","",IFERROR(AVERAGEIFS(Comps!$E$2:$E$1000,Comps!$A$2:$A$1000,A572,Comps!$C$2:$C$1000,"Sold",Comps!$H$2:$H$1000,"&lt;&gt;Loose"),""))</f>
        <v/>
      </c>
      <c r="L572" s="23">
        <f>IF(OR(A572="",J572=0),"",TEXT(MINIFS(Comps!$E$2:$E$1000,Comps!$A$2:$A$1000,A572,Comps!$C$2:$C$1000,"Sold",Comps!$H$2:$H$1000,"&lt;&gt;Loose"),"0")&amp;"-"&amp;TEXT(MAXIFS(Comps!$E$2:$E$1000,Comps!$A$2:$A$1000,A572,Comps!$C$2:$C$1000,"Sold",Comps!$H$2:$H$1000,"&lt;&gt;Loose"),"0"))</f>
        <v/>
      </c>
      <c r="M572" s="24">
        <f>IF(OR(F572="",H572=""),"",ROUND((F572+N(I572)+IF(N(I572)&gt;0,Settings!$B$14,0)+IFERROR(VLOOKUP(H572,Settings!$A$2:$C$10,3,FALSE),0)+Settings!$B$13)/(1-IFERROR(VLOOKUP(H572,Settings!$A$2:$C$10,2,FALSE),0)),2))</f>
        <v/>
      </c>
      <c r="N572" s="9" t="n"/>
      <c r="P572" s="22" t="n"/>
      <c r="Q572" s="22" t="n"/>
      <c r="R572" s="9" t="n"/>
      <c r="S572" s="9" t="n"/>
      <c r="T572" s="24">
        <f>IF(R572="","",ROUND(R572*IFERROR(VLOOKUP(H572,Settings!$A$2:$C$10,2,FALSE),0)+IFERROR(VLOOKUP(H572,Settings!$A$2:$C$10,3,FALSE),0),2))</f>
        <v/>
      </c>
      <c r="U572" s="24">
        <f>IF(R572="","",ROUND(R572-F572-N(S572)-IF(N(S572)&gt;0,Settings!$B$14,0)-T572,2))</f>
        <v/>
      </c>
      <c r="V572" s="23">
        <f>IF(OR(P572="",Q572=""),"",Q572-P572)</f>
        <v/>
      </c>
      <c r="W572" s="23">
        <f>IF(OR(P572="",O572&lt;&gt;"Listed"),"",TODAY()-P572)</f>
        <v/>
      </c>
    </row>
    <row r="573">
      <c r="E573" s="22" t="n"/>
      <c r="F573" s="9" t="n"/>
      <c r="I573" s="9" t="n"/>
      <c r="J573" s="23">
        <f>IF(A573="","",COUNTIFS(Comps!$A$2:$A$1000,A573,Comps!$C$2:$C$1000,"Sold",Comps!$H$2:$H$1000,"&lt;&gt;Loose"))</f>
        <v/>
      </c>
      <c r="K573" s="24">
        <f>IF(A573="","",IFERROR(AVERAGEIFS(Comps!$E$2:$E$1000,Comps!$A$2:$A$1000,A573,Comps!$C$2:$C$1000,"Sold",Comps!$H$2:$H$1000,"&lt;&gt;Loose"),""))</f>
        <v/>
      </c>
      <c r="L573" s="23">
        <f>IF(OR(A573="",J573=0),"",TEXT(MINIFS(Comps!$E$2:$E$1000,Comps!$A$2:$A$1000,A573,Comps!$C$2:$C$1000,"Sold",Comps!$H$2:$H$1000,"&lt;&gt;Loose"),"0")&amp;"-"&amp;TEXT(MAXIFS(Comps!$E$2:$E$1000,Comps!$A$2:$A$1000,A573,Comps!$C$2:$C$1000,"Sold",Comps!$H$2:$H$1000,"&lt;&gt;Loose"),"0"))</f>
        <v/>
      </c>
      <c r="M573" s="24">
        <f>IF(OR(F573="",H573=""),"",ROUND((F573+N(I573)+IF(N(I573)&gt;0,Settings!$B$14,0)+IFERROR(VLOOKUP(H573,Settings!$A$2:$C$10,3,FALSE),0)+Settings!$B$13)/(1-IFERROR(VLOOKUP(H573,Settings!$A$2:$C$10,2,FALSE),0)),2))</f>
        <v/>
      </c>
      <c r="N573" s="9" t="n"/>
      <c r="P573" s="22" t="n"/>
      <c r="Q573" s="22" t="n"/>
      <c r="R573" s="9" t="n"/>
      <c r="S573" s="9" t="n"/>
      <c r="T573" s="24">
        <f>IF(R573="","",ROUND(R573*IFERROR(VLOOKUP(H573,Settings!$A$2:$C$10,2,FALSE),0)+IFERROR(VLOOKUP(H573,Settings!$A$2:$C$10,3,FALSE),0),2))</f>
        <v/>
      </c>
      <c r="U573" s="24">
        <f>IF(R573="","",ROUND(R573-F573-N(S573)-IF(N(S573)&gt;0,Settings!$B$14,0)-T573,2))</f>
        <v/>
      </c>
      <c r="V573" s="23">
        <f>IF(OR(P573="",Q573=""),"",Q573-P573)</f>
        <v/>
      </c>
      <c r="W573" s="23">
        <f>IF(OR(P573="",O573&lt;&gt;"Listed"),"",TODAY()-P573)</f>
        <v/>
      </c>
    </row>
    <row r="574">
      <c r="E574" s="22" t="n"/>
      <c r="F574" s="9" t="n"/>
      <c r="I574" s="9" t="n"/>
      <c r="J574" s="23">
        <f>IF(A574="","",COUNTIFS(Comps!$A$2:$A$1000,A574,Comps!$C$2:$C$1000,"Sold",Comps!$H$2:$H$1000,"&lt;&gt;Loose"))</f>
        <v/>
      </c>
      <c r="K574" s="24">
        <f>IF(A574="","",IFERROR(AVERAGEIFS(Comps!$E$2:$E$1000,Comps!$A$2:$A$1000,A574,Comps!$C$2:$C$1000,"Sold",Comps!$H$2:$H$1000,"&lt;&gt;Loose"),""))</f>
        <v/>
      </c>
      <c r="L574" s="23">
        <f>IF(OR(A574="",J574=0),"",TEXT(MINIFS(Comps!$E$2:$E$1000,Comps!$A$2:$A$1000,A574,Comps!$C$2:$C$1000,"Sold",Comps!$H$2:$H$1000,"&lt;&gt;Loose"),"0")&amp;"-"&amp;TEXT(MAXIFS(Comps!$E$2:$E$1000,Comps!$A$2:$A$1000,A574,Comps!$C$2:$C$1000,"Sold",Comps!$H$2:$H$1000,"&lt;&gt;Loose"),"0"))</f>
        <v/>
      </c>
      <c r="M574" s="24">
        <f>IF(OR(F574="",H574=""),"",ROUND((F574+N(I574)+IF(N(I574)&gt;0,Settings!$B$14,0)+IFERROR(VLOOKUP(H574,Settings!$A$2:$C$10,3,FALSE),0)+Settings!$B$13)/(1-IFERROR(VLOOKUP(H574,Settings!$A$2:$C$10,2,FALSE),0)),2))</f>
        <v/>
      </c>
      <c r="N574" s="9" t="n"/>
      <c r="P574" s="22" t="n"/>
      <c r="Q574" s="22" t="n"/>
      <c r="R574" s="9" t="n"/>
      <c r="S574" s="9" t="n"/>
      <c r="T574" s="24">
        <f>IF(R574="","",ROUND(R574*IFERROR(VLOOKUP(H574,Settings!$A$2:$C$10,2,FALSE),0)+IFERROR(VLOOKUP(H574,Settings!$A$2:$C$10,3,FALSE),0),2))</f>
        <v/>
      </c>
      <c r="U574" s="24">
        <f>IF(R574="","",ROUND(R574-F574-N(S574)-IF(N(S574)&gt;0,Settings!$B$14,0)-T574,2))</f>
        <v/>
      </c>
      <c r="V574" s="23">
        <f>IF(OR(P574="",Q574=""),"",Q574-P574)</f>
        <v/>
      </c>
      <c r="W574" s="23">
        <f>IF(OR(P574="",O574&lt;&gt;"Listed"),"",TODAY()-P574)</f>
        <v/>
      </c>
    </row>
    <row r="575">
      <c r="E575" s="22" t="n"/>
      <c r="F575" s="9" t="n"/>
      <c r="I575" s="9" t="n"/>
      <c r="J575" s="23">
        <f>IF(A575="","",COUNTIFS(Comps!$A$2:$A$1000,A575,Comps!$C$2:$C$1000,"Sold",Comps!$H$2:$H$1000,"&lt;&gt;Loose"))</f>
        <v/>
      </c>
      <c r="K575" s="24">
        <f>IF(A575="","",IFERROR(AVERAGEIFS(Comps!$E$2:$E$1000,Comps!$A$2:$A$1000,A575,Comps!$C$2:$C$1000,"Sold",Comps!$H$2:$H$1000,"&lt;&gt;Loose"),""))</f>
        <v/>
      </c>
      <c r="L575" s="23">
        <f>IF(OR(A575="",J575=0),"",TEXT(MINIFS(Comps!$E$2:$E$1000,Comps!$A$2:$A$1000,A575,Comps!$C$2:$C$1000,"Sold",Comps!$H$2:$H$1000,"&lt;&gt;Loose"),"0")&amp;"-"&amp;TEXT(MAXIFS(Comps!$E$2:$E$1000,Comps!$A$2:$A$1000,A575,Comps!$C$2:$C$1000,"Sold",Comps!$H$2:$H$1000,"&lt;&gt;Loose"),"0"))</f>
        <v/>
      </c>
      <c r="M575" s="24">
        <f>IF(OR(F575="",H575=""),"",ROUND((F575+N(I575)+IF(N(I575)&gt;0,Settings!$B$14,0)+IFERROR(VLOOKUP(H575,Settings!$A$2:$C$10,3,FALSE),0)+Settings!$B$13)/(1-IFERROR(VLOOKUP(H575,Settings!$A$2:$C$10,2,FALSE),0)),2))</f>
        <v/>
      </c>
      <c r="N575" s="9" t="n"/>
      <c r="P575" s="22" t="n"/>
      <c r="Q575" s="22" t="n"/>
      <c r="R575" s="9" t="n"/>
      <c r="S575" s="9" t="n"/>
      <c r="T575" s="24">
        <f>IF(R575="","",ROUND(R575*IFERROR(VLOOKUP(H575,Settings!$A$2:$C$10,2,FALSE),0)+IFERROR(VLOOKUP(H575,Settings!$A$2:$C$10,3,FALSE),0),2))</f>
        <v/>
      </c>
      <c r="U575" s="24">
        <f>IF(R575="","",ROUND(R575-F575-N(S575)-IF(N(S575)&gt;0,Settings!$B$14,0)-T575,2))</f>
        <v/>
      </c>
      <c r="V575" s="23">
        <f>IF(OR(P575="",Q575=""),"",Q575-P575)</f>
        <v/>
      </c>
      <c r="W575" s="23">
        <f>IF(OR(P575="",O575&lt;&gt;"Listed"),"",TODAY()-P575)</f>
        <v/>
      </c>
    </row>
    <row r="576">
      <c r="E576" s="22" t="n"/>
      <c r="F576" s="9" t="n"/>
      <c r="I576" s="9" t="n"/>
      <c r="J576" s="23">
        <f>IF(A576="","",COUNTIFS(Comps!$A$2:$A$1000,A576,Comps!$C$2:$C$1000,"Sold",Comps!$H$2:$H$1000,"&lt;&gt;Loose"))</f>
        <v/>
      </c>
      <c r="K576" s="24">
        <f>IF(A576="","",IFERROR(AVERAGEIFS(Comps!$E$2:$E$1000,Comps!$A$2:$A$1000,A576,Comps!$C$2:$C$1000,"Sold",Comps!$H$2:$H$1000,"&lt;&gt;Loose"),""))</f>
        <v/>
      </c>
      <c r="L576" s="23">
        <f>IF(OR(A576="",J576=0),"",TEXT(MINIFS(Comps!$E$2:$E$1000,Comps!$A$2:$A$1000,A576,Comps!$C$2:$C$1000,"Sold",Comps!$H$2:$H$1000,"&lt;&gt;Loose"),"0")&amp;"-"&amp;TEXT(MAXIFS(Comps!$E$2:$E$1000,Comps!$A$2:$A$1000,A576,Comps!$C$2:$C$1000,"Sold",Comps!$H$2:$H$1000,"&lt;&gt;Loose"),"0"))</f>
        <v/>
      </c>
      <c r="M576" s="24">
        <f>IF(OR(F576="",H576=""),"",ROUND((F576+N(I576)+IF(N(I576)&gt;0,Settings!$B$14,0)+IFERROR(VLOOKUP(H576,Settings!$A$2:$C$10,3,FALSE),0)+Settings!$B$13)/(1-IFERROR(VLOOKUP(H576,Settings!$A$2:$C$10,2,FALSE),0)),2))</f>
        <v/>
      </c>
      <c r="N576" s="9" t="n"/>
      <c r="P576" s="22" t="n"/>
      <c r="Q576" s="22" t="n"/>
      <c r="R576" s="9" t="n"/>
      <c r="S576" s="9" t="n"/>
      <c r="T576" s="24">
        <f>IF(R576="","",ROUND(R576*IFERROR(VLOOKUP(H576,Settings!$A$2:$C$10,2,FALSE),0)+IFERROR(VLOOKUP(H576,Settings!$A$2:$C$10,3,FALSE),0),2))</f>
        <v/>
      </c>
      <c r="U576" s="24">
        <f>IF(R576="","",ROUND(R576-F576-N(S576)-IF(N(S576)&gt;0,Settings!$B$14,0)-T576,2))</f>
        <v/>
      </c>
      <c r="V576" s="23">
        <f>IF(OR(P576="",Q576=""),"",Q576-P576)</f>
        <v/>
      </c>
      <c r="W576" s="23">
        <f>IF(OR(P576="",O576&lt;&gt;"Listed"),"",TODAY()-P576)</f>
        <v/>
      </c>
    </row>
    <row r="577">
      <c r="E577" s="22" t="n"/>
      <c r="F577" s="9" t="n"/>
      <c r="I577" s="9" t="n"/>
      <c r="J577" s="23">
        <f>IF(A577="","",COUNTIFS(Comps!$A$2:$A$1000,A577,Comps!$C$2:$C$1000,"Sold",Comps!$H$2:$H$1000,"&lt;&gt;Loose"))</f>
        <v/>
      </c>
      <c r="K577" s="24">
        <f>IF(A577="","",IFERROR(AVERAGEIFS(Comps!$E$2:$E$1000,Comps!$A$2:$A$1000,A577,Comps!$C$2:$C$1000,"Sold",Comps!$H$2:$H$1000,"&lt;&gt;Loose"),""))</f>
        <v/>
      </c>
      <c r="L577" s="23">
        <f>IF(OR(A577="",J577=0),"",TEXT(MINIFS(Comps!$E$2:$E$1000,Comps!$A$2:$A$1000,A577,Comps!$C$2:$C$1000,"Sold",Comps!$H$2:$H$1000,"&lt;&gt;Loose"),"0")&amp;"-"&amp;TEXT(MAXIFS(Comps!$E$2:$E$1000,Comps!$A$2:$A$1000,A577,Comps!$C$2:$C$1000,"Sold",Comps!$H$2:$H$1000,"&lt;&gt;Loose"),"0"))</f>
        <v/>
      </c>
      <c r="M577" s="24">
        <f>IF(OR(F577="",H577=""),"",ROUND((F577+N(I577)+IF(N(I577)&gt;0,Settings!$B$14,0)+IFERROR(VLOOKUP(H577,Settings!$A$2:$C$10,3,FALSE),0)+Settings!$B$13)/(1-IFERROR(VLOOKUP(H577,Settings!$A$2:$C$10,2,FALSE),0)),2))</f>
        <v/>
      </c>
      <c r="N577" s="9" t="n"/>
      <c r="P577" s="22" t="n"/>
      <c r="Q577" s="22" t="n"/>
      <c r="R577" s="9" t="n"/>
      <c r="S577" s="9" t="n"/>
      <c r="T577" s="24">
        <f>IF(R577="","",ROUND(R577*IFERROR(VLOOKUP(H577,Settings!$A$2:$C$10,2,FALSE),0)+IFERROR(VLOOKUP(H577,Settings!$A$2:$C$10,3,FALSE),0),2))</f>
        <v/>
      </c>
      <c r="U577" s="24">
        <f>IF(R577="","",ROUND(R577-F577-N(S577)-IF(N(S577)&gt;0,Settings!$B$14,0)-T577,2))</f>
        <v/>
      </c>
      <c r="V577" s="23">
        <f>IF(OR(P577="",Q577=""),"",Q577-P577)</f>
        <v/>
      </c>
      <c r="W577" s="23">
        <f>IF(OR(P577="",O577&lt;&gt;"Listed"),"",TODAY()-P577)</f>
        <v/>
      </c>
    </row>
    <row r="578">
      <c r="E578" s="22" t="n"/>
      <c r="F578" s="9" t="n"/>
      <c r="I578" s="9" t="n"/>
      <c r="J578" s="23">
        <f>IF(A578="","",COUNTIFS(Comps!$A$2:$A$1000,A578,Comps!$C$2:$C$1000,"Sold",Comps!$H$2:$H$1000,"&lt;&gt;Loose"))</f>
        <v/>
      </c>
      <c r="K578" s="24">
        <f>IF(A578="","",IFERROR(AVERAGEIFS(Comps!$E$2:$E$1000,Comps!$A$2:$A$1000,A578,Comps!$C$2:$C$1000,"Sold",Comps!$H$2:$H$1000,"&lt;&gt;Loose"),""))</f>
        <v/>
      </c>
      <c r="L578" s="23">
        <f>IF(OR(A578="",J578=0),"",TEXT(MINIFS(Comps!$E$2:$E$1000,Comps!$A$2:$A$1000,A578,Comps!$C$2:$C$1000,"Sold",Comps!$H$2:$H$1000,"&lt;&gt;Loose"),"0")&amp;"-"&amp;TEXT(MAXIFS(Comps!$E$2:$E$1000,Comps!$A$2:$A$1000,A578,Comps!$C$2:$C$1000,"Sold",Comps!$H$2:$H$1000,"&lt;&gt;Loose"),"0"))</f>
        <v/>
      </c>
      <c r="M578" s="24">
        <f>IF(OR(F578="",H578=""),"",ROUND((F578+N(I578)+IF(N(I578)&gt;0,Settings!$B$14,0)+IFERROR(VLOOKUP(H578,Settings!$A$2:$C$10,3,FALSE),0)+Settings!$B$13)/(1-IFERROR(VLOOKUP(H578,Settings!$A$2:$C$10,2,FALSE),0)),2))</f>
        <v/>
      </c>
      <c r="N578" s="9" t="n"/>
      <c r="P578" s="22" t="n"/>
      <c r="Q578" s="22" t="n"/>
      <c r="R578" s="9" t="n"/>
      <c r="S578" s="9" t="n"/>
      <c r="T578" s="24">
        <f>IF(R578="","",ROUND(R578*IFERROR(VLOOKUP(H578,Settings!$A$2:$C$10,2,FALSE),0)+IFERROR(VLOOKUP(H578,Settings!$A$2:$C$10,3,FALSE),0),2))</f>
        <v/>
      </c>
      <c r="U578" s="24">
        <f>IF(R578="","",ROUND(R578-F578-N(S578)-IF(N(S578)&gt;0,Settings!$B$14,0)-T578,2))</f>
        <v/>
      </c>
      <c r="V578" s="23">
        <f>IF(OR(P578="",Q578=""),"",Q578-P578)</f>
        <v/>
      </c>
      <c r="W578" s="23">
        <f>IF(OR(P578="",O578&lt;&gt;"Listed"),"",TODAY()-P578)</f>
        <v/>
      </c>
    </row>
    <row r="579">
      <c r="E579" s="22" t="n"/>
      <c r="F579" s="9" t="n"/>
      <c r="I579" s="9" t="n"/>
      <c r="J579" s="23">
        <f>IF(A579="","",COUNTIFS(Comps!$A$2:$A$1000,A579,Comps!$C$2:$C$1000,"Sold",Comps!$H$2:$H$1000,"&lt;&gt;Loose"))</f>
        <v/>
      </c>
      <c r="K579" s="24">
        <f>IF(A579="","",IFERROR(AVERAGEIFS(Comps!$E$2:$E$1000,Comps!$A$2:$A$1000,A579,Comps!$C$2:$C$1000,"Sold",Comps!$H$2:$H$1000,"&lt;&gt;Loose"),""))</f>
        <v/>
      </c>
      <c r="L579" s="23">
        <f>IF(OR(A579="",J579=0),"",TEXT(MINIFS(Comps!$E$2:$E$1000,Comps!$A$2:$A$1000,A579,Comps!$C$2:$C$1000,"Sold",Comps!$H$2:$H$1000,"&lt;&gt;Loose"),"0")&amp;"-"&amp;TEXT(MAXIFS(Comps!$E$2:$E$1000,Comps!$A$2:$A$1000,A579,Comps!$C$2:$C$1000,"Sold",Comps!$H$2:$H$1000,"&lt;&gt;Loose"),"0"))</f>
        <v/>
      </c>
      <c r="M579" s="24">
        <f>IF(OR(F579="",H579=""),"",ROUND((F579+N(I579)+IF(N(I579)&gt;0,Settings!$B$14,0)+IFERROR(VLOOKUP(H579,Settings!$A$2:$C$10,3,FALSE),0)+Settings!$B$13)/(1-IFERROR(VLOOKUP(H579,Settings!$A$2:$C$10,2,FALSE),0)),2))</f>
        <v/>
      </c>
      <c r="N579" s="9" t="n"/>
      <c r="P579" s="22" t="n"/>
      <c r="Q579" s="22" t="n"/>
      <c r="R579" s="9" t="n"/>
      <c r="S579" s="9" t="n"/>
      <c r="T579" s="24">
        <f>IF(R579="","",ROUND(R579*IFERROR(VLOOKUP(H579,Settings!$A$2:$C$10,2,FALSE),0)+IFERROR(VLOOKUP(H579,Settings!$A$2:$C$10,3,FALSE),0),2))</f>
        <v/>
      </c>
      <c r="U579" s="24">
        <f>IF(R579="","",ROUND(R579-F579-N(S579)-IF(N(S579)&gt;0,Settings!$B$14,0)-T579,2))</f>
        <v/>
      </c>
      <c r="V579" s="23">
        <f>IF(OR(P579="",Q579=""),"",Q579-P579)</f>
        <v/>
      </c>
      <c r="W579" s="23">
        <f>IF(OR(P579="",O579&lt;&gt;"Listed"),"",TODAY()-P579)</f>
        <v/>
      </c>
    </row>
    <row r="580">
      <c r="E580" s="22" t="n"/>
      <c r="F580" s="9" t="n"/>
      <c r="I580" s="9" t="n"/>
      <c r="J580" s="23">
        <f>IF(A580="","",COUNTIFS(Comps!$A$2:$A$1000,A580,Comps!$C$2:$C$1000,"Sold",Comps!$H$2:$H$1000,"&lt;&gt;Loose"))</f>
        <v/>
      </c>
      <c r="K580" s="24">
        <f>IF(A580="","",IFERROR(AVERAGEIFS(Comps!$E$2:$E$1000,Comps!$A$2:$A$1000,A580,Comps!$C$2:$C$1000,"Sold",Comps!$H$2:$H$1000,"&lt;&gt;Loose"),""))</f>
        <v/>
      </c>
      <c r="L580" s="23">
        <f>IF(OR(A580="",J580=0),"",TEXT(MINIFS(Comps!$E$2:$E$1000,Comps!$A$2:$A$1000,A580,Comps!$C$2:$C$1000,"Sold",Comps!$H$2:$H$1000,"&lt;&gt;Loose"),"0")&amp;"-"&amp;TEXT(MAXIFS(Comps!$E$2:$E$1000,Comps!$A$2:$A$1000,A580,Comps!$C$2:$C$1000,"Sold",Comps!$H$2:$H$1000,"&lt;&gt;Loose"),"0"))</f>
        <v/>
      </c>
      <c r="M580" s="24">
        <f>IF(OR(F580="",H580=""),"",ROUND((F580+N(I580)+IF(N(I580)&gt;0,Settings!$B$14,0)+IFERROR(VLOOKUP(H580,Settings!$A$2:$C$10,3,FALSE),0)+Settings!$B$13)/(1-IFERROR(VLOOKUP(H580,Settings!$A$2:$C$10,2,FALSE),0)),2))</f>
        <v/>
      </c>
      <c r="N580" s="9" t="n"/>
      <c r="P580" s="22" t="n"/>
      <c r="Q580" s="22" t="n"/>
      <c r="R580" s="9" t="n"/>
      <c r="S580" s="9" t="n"/>
      <c r="T580" s="24">
        <f>IF(R580="","",ROUND(R580*IFERROR(VLOOKUP(H580,Settings!$A$2:$C$10,2,FALSE),0)+IFERROR(VLOOKUP(H580,Settings!$A$2:$C$10,3,FALSE),0),2))</f>
        <v/>
      </c>
      <c r="U580" s="24">
        <f>IF(R580="","",ROUND(R580-F580-N(S580)-IF(N(S580)&gt;0,Settings!$B$14,0)-T580,2))</f>
        <v/>
      </c>
      <c r="V580" s="23">
        <f>IF(OR(P580="",Q580=""),"",Q580-P580)</f>
        <v/>
      </c>
      <c r="W580" s="23">
        <f>IF(OR(P580="",O580&lt;&gt;"Listed"),"",TODAY()-P580)</f>
        <v/>
      </c>
    </row>
    <row r="581">
      <c r="E581" s="22" t="n"/>
      <c r="F581" s="9" t="n"/>
      <c r="I581" s="9" t="n"/>
      <c r="J581" s="23">
        <f>IF(A581="","",COUNTIFS(Comps!$A$2:$A$1000,A581,Comps!$C$2:$C$1000,"Sold",Comps!$H$2:$H$1000,"&lt;&gt;Loose"))</f>
        <v/>
      </c>
      <c r="K581" s="24">
        <f>IF(A581="","",IFERROR(AVERAGEIFS(Comps!$E$2:$E$1000,Comps!$A$2:$A$1000,A581,Comps!$C$2:$C$1000,"Sold",Comps!$H$2:$H$1000,"&lt;&gt;Loose"),""))</f>
        <v/>
      </c>
      <c r="L581" s="23">
        <f>IF(OR(A581="",J581=0),"",TEXT(MINIFS(Comps!$E$2:$E$1000,Comps!$A$2:$A$1000,A581,Comps!$C$2:$C$1000,"Sold",Comps!$H$2:$H$1000,"&lt;&gt;Loose"),"0")&amp;"-"&amp;TEXT(MAXIFS(Comps!$E$2:$E$1000,Comps!$A$2:$A$1000,A581,Comps!$C$2:$C$1000,"Sold",Comps!$H$2:$H$1000,"&lt;&gt;Loose"),"0"))</f>
        <v/>
      </c>
      <c r="M581" s="24">
        <f>IF(OR(F581="",H581=""),"",ROUND((F581+N(I581)+IF(N(I581)&gt;0,Settings!$B$14,0)+IFERROR(VLOOKUP(H581,Settings!$A$2:$C$10,3,FALSE),0)+Settings!$B$13)/(1-IFERROR(VLOOKUP(H581,Settings!$A$2:$C$10,2,FALSE),0)),2))</f>
        <v/>
      </c>
      <c r="N581" s="9" t="n"/>
      <c r="P581" s="22" t="n"/>
      <c r="Q581" s="22" t="n"/>
      <c r="R581" s="9" t="n"/>
      <c r="S581" s="9" t="n"/>
      <c r="T581" s="24">
        <f>IF(R581="","",ROUND(R581*IFERROR(VLOOKUP(H581,Settings!$A$2:$C$10,2,FALSE),0)+IFERROR(VLOOKUP(H581,Settings!$A$2:$C$10,3,FALSE),0),2))</f>
        <v/>
      </c>
      <c r="U581" s="24">
        <f>IF(R581="","",ROUND(R581-F581-N(S581)-IF(N(S581)&gt;0,Settings!$B$14,0)-T581,2))</f>
        <v/>
      </c>
      <c r="V581" s="23">
        <f>IF(OR(P581="",Q581=""),"",Q581-P581)</f>
        <v/>
      </c>
      <c r="W581" s="23">
        <f>IF(OR(P581="",O581&lt;&gt;"Listed"),"",TODAY()-P581)</f>
        <v/>
      </c>
    </row>
    <row r="582">
      <c r="E582" s="22" t="n"/>
      <c r="F582" s="9" t="n"/>
      <c r="I582" s="9" t="n"/>
      <c r="J582" s="23">
        <f>IF(A582="","",COUNTIFS(Comps!$A$2:$A$1000,A582,Comps!$C$2:$C$1000,"Sold",Comps!$H$2:$H$1000,"&lt;&gt;Loose"))</f>
        <v/>
      </c>
      <c r="K582" s="24">
        <f>IF(A582="","",IFERROR(AVERAGEIFS(Comps!$E$2:$E$1000,Comps!$A$2:$A$1000,A582,Comps!$C$2:$C$1000,"Sold",Comps!$H$2:$H$1000,"&lt;&gt;Loose"),""))</f>
        <v/>
      </c>
      <c r="L582" s="23">
        <f>IF(OR(A582="",J582=0),"",TEXT(MINIFS(Comps!$E$2:$E$1000,Comps!$A$2:$A$1000,A582,Comps!$C$2:$C$1000,"Sold",Comps!$H$2:$H$1000,"&lt;&gt;Loose"),"0")&amp;"-"&amp;TEXT(MAXIFS(Comps!$E$2:$E$1000,Comps!$A$2:$A$1000,A582,Comps!$C$2:$C$1000,"Sold",Comps!$H$2:$H$1000,"&lt;&gt;Loose"),"0"))</f>
        <v/>
      </c>
      <c r="M582" s="24">
        <f>IF(OR(F582="",H582=""),"",ROUND((F582+N(I582)+IF(N(I582)&gt;0,Settings!$B$14,0)+IFERROR(VLOOKUP(H582,Settings!$A$2:$C$10,3,FALSE),0)+Settings!$B$13)/(1-IFERROR(VLOOKUP(H582,Settings!$A$2:$C$10,2,FALSE),0)),2))</f>
        <v/>
      </c>
      <c r="N582" s="9" t="n"/>
      <c r="P582" s="22" t="n"/>
      <c r="Q582" s="22" t="n"/>
      <c r="R582" s="9" t="n"/>
      <c r="S582" s="9" t="n"/>
      <c r="T582" s="24">
        <f>IF(R582="","",ROUND(R582*IFERROR(VLOOKUP(H582,Settings!$A$2:$C$10,2,FALSE),0)+IFERROR(VLOOKUP(H582,Settings!$A$2:$C$10,3,FALSE),0),2))</f>
        <v/>
      </c>
      <c r="U582" s="24">
        <f>IF(R582="","",ROUND(R582-F582-N(S582)-IF(N(S582)&gt;0,Settings!$B$14,0)-T582,2))</f>
        <v/>
      </c>
      <c r="V582" s="23">
        <f>IF(OR(P582="",Q582=""),"",Q582-P582)</f>
        <v/>
      </c>
      <c r="W582" s="23">
        <f>IF(OR(P582="",O582&lt;&gt;"Listed"),"",TODAY()-P582)</f>
        <v/>
      </c>
    </row>
    <row r="583">
      <c r="E583" s="22" t="n"/>
      <c r="F583" s="9" t="n"/>
      <c r="I583" s="9" t="n"/>
      <c r="J583" s="23">
        <f>IF(A583="","",COUNTIFS(Comps!$A$2:$A$1000,A583,Comps!$C$2:$C$1000,"Sold",Comps!$H$2:$H$1000,"&lt;&gt;Loose"))</f>
        <v/>
      </c>
      <c r="K583" s="24">
        <f>IF(A583="","",IFERROR(AVERAGEIFS(Comps!$E$2:$E$1000,Comps!$A$2:$A$1000,A583,Comps!$C$2:$C$1000,"Sold",Comps!$H$2:$H$1000,"&lt;&gt;Loose"),""))</f>
        <v/>
      </c>
      <c r="L583" s="23">
        <f>IF(OR(A583="",J583=0),"",TEXT(MINIFS(Comps!$E$2:$E$1000,Comps!$A$2:$A$1000,A583,Comps!$C$2:$C$1000,"Sold",Comps!$H$2:$H$1000,"&lt;&gt;Loose"),"0")&amp;"-"&amp;TEXT(MAXIFS(Comps!$E$2:$E$1000,Comps!$A$2:$A$1000,A583,Comps!$C$2:$C$1000,"Sold",Comps!$H$2:$H$1000,"&lt;&gt;Loose"),"0"))</f>
        <v/>
      </c>
      <c r="M583" s="24">
        <f>IF(OR(F583="",H583=""),"",ROUND((F583+N(I583)+IF(N(I583)&gt;0,Settings!$B$14,0)+IFERROR(VLOOKUP(H583,Settings!$A$2:$C$10,3,FALSE),0)+Settings!$B$13)/(1-IFERROR(VLOOKUP(H583,Settings!$A$2:$C$10,2,FALSE),0)),2))</f>
        <v/>
      </c>
      <c r="N583" s="9" t="n"/>
      <c r="P583" s="22" t="n"/>
      <c r="Q583" s="22" t="n"/>
      <c r="R583" s="9" t="n"/>
      <c r="S583" s="9" t="n"/>
      <c r="T583" s="24">
        <f>IF(R583="","",ROUND(R583*IFERROR(VLOOKUP(H583,Settings!$A$2:$C$10,2,FALSE),0)+IFERROR(VLOOKUP(H583,Settings!$A$2:$C$10,3,FALSE),0),2))</f>
        <v/>
      </c>
      <c r="U583" s="24">
        <f>IF(R583="","",ROUND(R583-F583-N(S583)-IF(N(S583)&gt;0,Settings!$B$14,0)-T583,2))</f>
        <v/>
      </c>
      <c r="V583" s="23">
        <f>IF(OR(P583="",Q583=""),"",Q583-P583)</f>
        <v/>
      </c>
      <c r="W583" s="23">
        <f>IF(OR(P583="",O583&lt;&gt;"Listed"),"",TODAY()-P583)</f>
        <v/>
      </c>
    </row>
    <row r="584">
      <c r="E584" s="22" t="n"/>
      <c r="F584" s="9" t="n"/>
      <c r="I584" s="9" t="n"/>
      <c r="J584" s="23">
        <f>IF(A584="","",COUNTIFS(Comps!$A$2:$A$1000,A584,Comps!$C$2:$C$1000,"Sold",Comps!$H$2:$H$1000,"&lt;&gt;Loose"))</f>
        <v/>
      </c>
      <c r="K584" s="24">
        <f>IF(A584="","",IFERROR(AVERAGEIFS(Comps!$E$2:$E$1000,Comps!$A$2:$A$1000,A584,Comps!$C$2:$C$1000,"Sold",Comps!$H$2:$H$1000,"&lt;&gt;Loose"),""))</f>
        <v/>
      </c>
      <c r="L584" s="23">
        <f>IF(OR(A584="",J584=0),"",TEXT(MINIFS(Comps!$E$2:$E$1000,Comps!$A$2:$A$1000,A584,Comps!$C$2:$C$1000,"Sold",Comps!$H$2:$H$1000,"&lt;&gt;Loose"),"0")&amp;"-"&amp;TEXT(MAXIFS(Comps!$E$2:$E$1000,Comps!$A$2:$A$1000,A584,Comps!$C$2:$C$1000,"Sold",Comps!$H$2:$H$1000,"&lt;&gt;Loose"),"0"))</f>
        <v/>
      </c>
      <c r="M584" s="24">
        <f>IF(OR(F584="",H584=""),"",ROUND((F584+N(I584)+IF(N(I584)&gt;0,Settings!$B$14,0)+IFERROR(VLOOKUP(H584,Settings!$A$2:$C$10,3,FALSE),0)+Settings!$B$13)/(1-IFERROR(VLOOKUP(H584,Settings!$A$2:$C$10,2,FALSE),0)),2))</f>
        <v/>
      </c>
      <c r="N584" s="9" t="n"/>
      <c r="P584" s="22" t="n"/>
      <c r="Q584" s="22" t="n"/>
      <c r="R584" s="9" t="n"/>
      <c r="S584" s="9" t="n"/>
      <c r="T584" s="24">
        <f>IF(R584="","",ROUND(R584*IFERROR(VLOOKUP(H584,Settings!$A$2:$C$10,2,FALSE),0)+IFERROR(VLOOKUP(H584,Settings!$A$2:$C$10,3,FALSE),0),2))</f>
        <v/>
      </c>
      <c r="U584" s="24">
        <f>IF(R584="","",ROUND(R584-F584-N(S584)-IF(N(S584)&gt;0,Settings!$B$14,0)-T584,2))</f>
        <v/>
      </c>
      <c r="V584" s="23">
        <f>IF(OR(P584="",Q584=""),"",Q584-P584)</f>
        <v/>
      </c>
      <c r="W584" s="23">
        <f>IF(OR(P584="",O584&lt;&gt;"Listed"),"",TODAY()-P584)</f>
        <v/>
      </c>
    </row>
    <row r="585">
      <c r="E585" s="22" t="n"/>
      <c r="F585" s="9" t="n"/>
      <c r="I585" s="9" t="n"/>
      <c r="J585" s="23">
        <f>IF(A585="","",COUNTIFS(Comps!$A$2:$A$1000,A585,Comps!$C$2:$C$1000,"Sold",Comps!$H$2:$H$1000,"&lt;&gt;Loose"))</f>
        <v/>
      </c>
      <c r="K585" s="24">
        <f>IF(A585="","",IFERROR(AVERAGEIFS(Comps!$E$2:$E$1000,Comps!$A$2:$A$1000,A585,Comps!$C$2:$C$1000,"Sold",Comps!$H$2:$H$1000,"&lt;&gt;Loose"),""))</f>
        <v/>
      </c>
      <c r="L585" s="23">
        <f>IF(OR(A585="",J585=0),"",TEXT(MINIFS(Comps!$E$2:$E$1000,Comps!$A$2:$A$1000,A585,Comps!$C$2:$C$1000,"Sold",Comps!$H$2:$H$1000,"&lt;&gt;Loose"),"0")&amp;"-"&amp;TEXT(MAXIFS(Comps!$E$2:$E$1000,Comps!$A$2:$A$1000,A585,Comps!$C$2:$C$1000,"Sold",Comps!$H$2:$H$1000,"&lt;&gt;Loose"),"0"))</f>
        <v/>
      </c>
      <c r="M585" s="24">
        <f>IF(OR(F585="",H585=""),"",ROUND((F585+N(I585)+IF(N(I585)&gt;0,Settings!$B$14,0)+IFERROR(VLOOKUP(H585,Settings!$A$2:$C$10,3,FALSE),0)+Settings!$B$13)/(1-IFERROR(VLOOKUP(H585,Settings!$A$2:$C$10,2,FALSE),0)),2))</f>
        <v/>
      </c>
      <c r="N585" s="9" t="n"/>
      <c r="P585" s="22" t="n"/>
      <c r="Q585" s="22" t="n"/>
      <c r="R585" s="9" t="n"/>
      <c r="S585" s="9" t="n"/>
      <c r="T585" s="24">
        <f>IF(R585="","",ROUND(R585*IFERROR(VLOOKUP(H585,Settings!$A$2:$C$10,2,FALSE),0)+IFERROR(VLOOKUP(H585,Settings!$A$2:$C$10,3,FALSE),0),2))</f>
        <v/>
      </c>
      <c r="U585" s="24">
        <f>IF(R585="","",ROUND(R585-F585-N(S585)-IF(N(S585)&gt;0,Settings!$B$14,0)-T585,2))</f>
        <v/>
      </c>
      <c r="V585" s="23">
        <f>IF(OR(P585="",Q585=""),"",Q585-P585)</f>
        <v/>
      </c>
      <c r="W585" s="23">
        <f>IF(OR(P585="",O585&lt;&gt;"Listed"),"",TODAY()-P585)</f>
        <v/>
      </c>
    </row>
    <row r="586">
      <c r="E586" s="22" t="n"/>
      <c r="F586" s="9" t="n"/>
      <c r="I586" s="9" t="n"/>
      <c r="J586" s="23">
        <f>IF(A586="","",COUNTIFS(Comps!$A$2:$A$1000,A586,Comps!$C$2:$C$1000,"Sold",Comps!$H$2:$H$1000,"&lt;&gt;Loose"))</f>
        <v/>
      </c>
      <c r="K586" s="24">
        <f>IF(A586="","",IFERROR(AVERAGEIFS(Comps!$E$2:$E$1000,Comps!$A$2:$A$1000,A586,Comps!$C$2:$C$1000,"Sold",Comps!$H$2:$H$1000,"&lt;&gt;Loose"),""))</f>
        <v/>
      </c>
      <c r="L586" s="23">
        <f>IF(OR(A586="",J586=0),"",TEXT(MINIFS(Comps!$E$2:$E$1000,Comps!$A$2:$A$1000,A586,Comps!$C$2:$C$1000,"Sold",Comps!$H$2:$H$1000,"&lt;&gt;Loose"),"0")&amp;"-"&amp;TEXT(MAXIFS(Comps!$E$2:$E$1000,Comps!$A$2:$A$1000,A586,Comps!$C$2:$C$1000,"Sold",Comps!$H$2:$H$1000,"&lt;&gt;Loose"),"0"))</f>
        <v/>
      </c>
      <c r="M586" s="24">
        <f>IF(OR(F586="",H586=""),"",ROUND((F586+N(I586)+IF(N(I586)&gt;0,Settings!$B$14,0)+IFERROR(VLOOKUP(H586,Settings!$A$2:$C$10,3,FALSE),0)+Settings!$B$13)/(1-IFERROR(VLOOKUP(H586,Settings!$A$2:$C$10,2,FALSE),0)),2))</f>
        <v/>
      </c>
      <c r="N586" s="9" t="n"/>
      <c r="P586" s="22" t="n"/>
      <c r="Q586" s="22" t="n"/>
      <c r="R586" s="9" t="n"/>
      <c r="S586" s="9" t="n"/>
      <c r="T586" s="24">
        <f>IF(R586="","",ROUND(R586*IFERROR(VLOOKUP(H586,Settings!$A$2:$C$10,2,FALSE),0)+IFERROR(VLOOKUP(H586,Settings!$A$2:$C$10,3,FALSE),0),2))</f>
        <v/>
      </c>
      <c r="U586" s="24">
        <f>IF(R586="","",ROUND(R586-F586-N(S586)-IF(N(S586)&gt;0,Settings!$B$14,0)-T586,2))</f>
        <v/>
      </c>
      <c r="V586" s="23">
        <f>IF(OR(P586="",Q586=""),"",Q586-P586)</f>
        <v/>
      </c>
      <c r="W586" s="23">
        <f>IF(OR(P586="",O586&lt;&gt;"Listed"),"",TODAY()-P586)</f>
        <v/>
      </c>
    </row>
    <row r="587">
      <c r="E587" s="22" t="n"/>
      <c r="F587" s="9" t="n"/>
      <c r="I587" s="9" t="n"/>
      <c r="J587" s="23">
        <f>IF(A587="","",COUNTIFS(Comps!$A$2:$A$1000,A587,Comps!$C$2:$C$1000,"Sold",Comps!$H$2:$H$1000,"&lt;&gt;Loose"))</f>
        <v/>
      </c>
      <c r="K587" s="24">
        <f>IF(A587="","",IFERROR(AVERAGEIFS(Comps!$E$2:$E$1000,Comps!$A$2:$A$1000,A587,Comps!$C$2:$C$1000,"Sold",Comps!$H$2:$H$1000,"&lt;&gt;Loose"),""))</f>
        <v/>
      </c>
      <c r="L587" s="23">
        <f>IF(OR(A587="",J587=0),"",TEXT(MINIFS(Comps!$E$2:$E$1000,Comps!$A$2:$A$1000,A587,Comps!$C$2:$C$1000,"Sold",Comps!$H$2:$H$1000,"&lt;&gt;Loose"),"0")&amp;"-"&amp;TEXT(MAXIFS(Comps!$E$2:$E$1000,Comps!$A$2:$A$1000,A587,Comps!$C$2:$C$1000,"Sold",Comps!$H$2:$H$1000,"&lt;&gt;Loose"),"0"))</f>
        <v/>
      </c>
      <c r="M587" s="24">
        <f>IF(OR(F587="",H587=""),"",ROUND((F587+N(I587)+IF(N(I587)&gt;0,Settings!$B$14,0)+IFERROR(VLOOKUP(H587,Settings!$A$2:$C$10,3,FALSE),0)+Settings!$B$13)/(1-IFERROR(VLOOKUP(H587,Settings!$A$2:$C$10,2,FALSE),0)),2))</f>
        <v/>
      </c>
      <c r="N587" s="9" t="n"/>
      <c r="P587" s="22" t="n"/>
      <c r="Q587" s="22" t="n"/>
      <c r="R587" s="9" t="n"/>
      <c r="S587" s="9" t="n"/>
      <c r="T587" s="24">
        <f>IF(R587="","",ROUND(R587*IFERROR(VLOOKUP(H587,Settings!$A$2:$C$10,2,FALSE),0)+IFERROR(VLOOKUP(H587,Settings!$A$2:$C$10,3,FALSE),0),2))</f>
        <v/>
      </c>
      <c r="U587" s="24">
        <f>IF(R587="","",ROUND(R587-F587-N(S587)-IF(N(S587)&gt;0,Settings!$B$14,0)-T587,2))</f>
        <v/>
      </c>
      <c r="V587" s="23">
        <f>IF(OR(P587="",Q587=""),"",Q587-P587)</f>
        <v/>
      </c>
      <c r="W587" s="23">
        <f>IF(OR(P587="",O587&lt;&gt;"Listed"),"",TODAY()-P587)</f>
        <v/>
      </c>
    </row>
    <row r="588">
      <c r="E588" s="22" t="n"/>
      <c r="F588" s="9" t="n"/>
      <c r="I588" s="9" t="n"/>
      <c r="J588" s="23">
        <f>IF(A588="","",COUNTIFS(Comps!$A$2:$A$1000,A588,Comps!$C$2:$C$1000,"Sold",Comps!$H$2:$H$1000,"&lt;&gt;Loose"))</f>
        <v/>
      </c>
      <c r="K588" s="24">
        <f>IF(A588="","",IFERROR(AVERAGEIFS(Comps!$E$2:$E$1000,Comps!$A$2:$A$1000,A588,Comps!$C$2:$C$1000,"Sold",Comps!$H$2:$H$1000,"&lt;&gt;Loose"),""))</f>
        <v/>
      </c>
      <c r="L588" s="23">
        <f>IF(OR(A588="",J588=0),"",TEXT(MINIFS(Comps!$E$2:$E$1000,Comps!$A$2:$A$1000,A588,Comps!$C$2:$C$1000,"Sold",Comps!$H$2:$H$1000,"&lt;&gt;Loose"),"0")&amp;"-"&amp;TEXT(MAXIFS(Comps!$E$2:$E$1000,Comps!$A$2:$A$1000,A588,Comps!$C$2:$C$1000,"Sold",Comps!$H$2:$H$1000,"&lt;&gt;Loose"),"0"))</f>
        <v/>
      </c>
      <c r="M588" s="24">
        <f>IF(OR(F588="",H588=""),"",ROUND((F588+N(I588)+IF(N(I588)&gt;0,Settings!$B$14,0)+IFERROR(VLOOKUP(H588,Settings!$A$2:$C$10,3,FALSE),0)+Settings!$B$13)/(1-IFERROR(VLOOKUP(H588,Settings!$A$2:$C$10,2,FALSE),0)),2))</f>
        <v/>
      </c>
      <c r="N588" s="9" t="n"/>
      <c r="P588" s="22" t="n"/>
      <c r="Q588" s="22" t="n"/>
      <c r="R588" s="9" t="n"/>
      <c r="S588" s="9" t="n"/>
      <c r="T588" s="24">
        <f>IF(R588="","",ROUND(R588*IFERROR(VLOOKUP(H588,Settings!$A$2:$C$10,2,FALSE),0)+IFERROR(VLOOKUP(H588,Settings!$A$2:$C$10,3,FALSE),0),2))</f>
        <v/>
      </c>
      <c r="U588" s="24">
        <f>IF(R588="","",ROUND(R588-F588-N(S588)-IF(N(S588)&gt;0,Settings!$B$14,0)-T588,2))</f>
        <v/>
      </c>
      <c r="V588" s="23">
        <f>IF(OR(P588="",Q588=""),"",Q588-P588)</f>
        <v/>
      </c>
      <c r="W588" s="23">
        <f>IF(OR(P588="",O588&lt;&gt;"Listed"),"",TODAY()-P588)</f>
        <v/>
      </c>
    </row>
    <row r="589">
      <c r="E589" s="22" t="n"/>
      <c r="F589" s="9" t="n"/>
      <c r="I589" s="9" t="n"/>
      <c r="J589" s="23">
        <f>IF(A589="","",COUNTIFS(Comps!$A$2:$A$1000,A589,Comps!$C$2:$C$1000,"Sold",Comps!$H$2:$H$1000,"&lt;&gt;Loose"))</f>
        <v/>
      </c>
      <c r="K589" s="24">
        <f>IF(A589="","",IFERROR(AVERAGEIFS(Comps!$E$2:$E$1000,Comps!$A$2:$A$1000,A589,Comps!$C$2:$C$1000,"Sold",Comps!$H$2:$H$1000,"&lt;&gt;Loose"),""))</f>
        <v/>
      </c>
      <c r="L589" s="23">
        <f>IF(OR(A589="",J589=0),"",TEXT(MINIFS(Comps!$E$2:$E$1000,Comps!$A$2:$A$1000,A589,Comps!$C$2:$C$1000,"Sold",Comps!$H$2:$H$1000,"&lt;&gt;Loose"),"0")&amp;"-"&amp;TEXT(MAXIFS(Comps!$E$2:$E$1000,Comps!$A$2:$A$1000,A589,Comps!$C$2:$C$1000,"Sold",Comps!$H$2:$H$1000,"&lt;&gt;Loose"),"0"))</f>
        <v/>
      </c>
      <c r="M589" s="24">
        <f>IF(OR(F589="",H589=""),"",ROUND((F589+N(I589)+IF(N(I589)&gt;0,Settings!$B$14,0)+IFERROR(VLOOKUP(H589,Settings!$A$2:$C$10,3,FALSE),0)+Settings!$B$13)/(1-IFERROR(VLOOKUP(H589,Settings!$A$2:$C$10,2,FALSE),0)),2))</f>
        <v/>
      </c>
      <c r="N589" s="9" t="n"/>
      <c r="P589" s="22" t="n"/>
      <c r="Q589" s="22" t="n"/>
      <c r="R589" s="9" t="n"/>
      <c r="S589" s="9" t="n"/>
      <c r="T589" s="24">
        <f>IF(R589="","",ROUND(R589*IFERROR(VLOOKUP(H589,Settings!$A$2:$C$10,2,FALSE),0)+IFERROR(VLOOKUP(H589,Settings!$A$2:$C$10,3,FALSE),0),2))</f>
        <v/>
      </c>
      <c r="U589" s="24">
        <f>IF(R589="","",ROUND(R589-F589-N(S589)-IF(N(S589)&gt;0,Settings!$B$14,0)-T589,2))</f>
        <v/>
      </c>
      <c r="V589" s="23">
        <f>IF(OR(P589="",Q589=""),"",Q589-P589)</f>
        <v/>
      </c>
      <c r="W589" s="23">
        <f>IF(OR(P589="",O589&lt;&gt;"Listed"),"",TODAY()-P589)</f>
        <v/>
      </c>
    </row>
    <row r="590">
      <c r="E590" s="22" t="n"/>
      <c r="F590" s="9" t="n"/>
      <c r="I590" s="9" t="n"/>
      <c r="J590" s="23">
        <f>IF(A590="","",COUNTIFS(Comps!$A$2:$A$1000,A590,Comps!$C$2:$C$1000,"Sold",Comps!$H$2:$H$1000,"&lt;&gt;Loose"))</f>
        <v/>
      </c>
      <c r="K590" s="24">
        <f>IF(A590="","",IFERROR(AVERAGEIFS(Comps!$E$2:$E$1000,Comps!$A$2:$A$1000,A590,Comps!$C$2:$C$1000,"Sold",Comps!$H$2:$H$1000,"&lt;&gt;Loose"),""))</f>
        <v/>
      </c>
      <c r="L590" s="23">
        <f>IF(OR(A590="",J590=0),"",TEXT(MINIFS(Comps!$E$2:$E$1000,Comps!$A$2:$A$1000,A590,Comps!$C$2:$C$1000,"Sold",Comps!$H$2:$H$1000,"&lt;&gt;Loose"),"0")&amp;"-"&amp;TEXT(MAXIFS(Comps!$E$2:$E$1000,Comps!$A$2:$A$1000,A590,Comps!$C$2:$C$1000,"Sold",Comps!$H$2:$H$1000,"&lt;&gt;Loose"),"0"))</f>
        <v/>
      </c>
      <c r="M590" s="24">
        <f>IF(OR(F590="",H590=""),"",ROUND((F590+N(I590)+IF(N(I590)&gt;0,Settings!$B$14,0)+IFERROR(VLOOKUP(H590,Settings!$A$2:$C$10,3,FALSE),0)+Settings!$B$13)/(1-IFERROR(VLOOKUP(H590,Settings!$A$2:$C$10,2,FALSE),0)),2))</f>
        <v/>
      </c>
      <c r="N590" s="9" t="n"/>
      <c r="P590" s="22" t="n"/>
      <c r="Q590" s="22" t="n"/>
      <c r="R590" s="9" t="n"/>
      <c r="S590" s="9" t="n"/>
      <c r="T590" s="24">
        <f>IF(R590="","",ROUND(R590*IFERROR(VLOOKUP(H590,Settings!$A$2:$C$10,2,FALSE),0)+IFERROR(VLOOKUP(H590,Settings!$A$2:$C$10,3,FALSE),0),2))</f>
        <v/>
      </c>
      <c r="U590" s="24">
        <f>IF(R590="","",ROUND(R590-F590-N(S590)-IF(N(S590)&gt;0,Settings!$B$14,0)-T590,2))</f>
        <v/>
      </c>
      <c r="V590" s="23">
        <f>IF(OR(P590="",Q590=""),"",Q590-P590)</f>
        <v/>
      </c>
      <c r="W590" s="23">
        <f>IF(OR(P590="",O590&lt;&gt;"Listed"),"",TODAY()-P590)</f>
        <v/>
      </c>
    </row>
    <row r="591">
      <c r="E591" s="22" t="n"/>
      <c r="F591" s="9" t="n"/>
      <c r="I591" s="9" t="n"/>
      <c r="J591" s="23">
        <f>IF(A591="","",COUNTIFS(Comps!$A$2:$A$1000,A591,Comps!$C$2:$C$1000,"Sold",Comps!$H$2:$H$1000,"&lt;&gt;Loose"))</f>
        <v/>
      </c>
      <c r="K591" s="24">
        <f>IF(A591="","",IFERROR(AVERAGEIFS(Comps!$E$2:$E$1000,Comps!$A$2:$A$1000,A591,Comps!$C$2:$C$1000,"Sold",Comps!$H$2:$H$1000,"&lt;&gt;Loose"),""))</f>
        <v/>
      </c>
      <c r="L591" s="23">
        <f>IF(OR(A591="",J591=0),"",TEXT(MINIFS(Comps!$E$2:$E$1000,Comps!$A$2:$A$1000,A591,Comps!$C$2:$C$1000,"Sold",Comps!$H$2:$H$1000,"&lt;&gt;Loose"),"0")&amp;"-"&amp;TEXT(MAXIFS(Comps!$E$2:$E$1000,Comps!$A$2:$A$1000,A591,Comps!$C$2:$C$1000,"Sold",Comps!$H$2:$H$1000,"&lt;&gt;Loose"),"0"))</f>
        <v/>
      </c>
      <c r="M591" s="24">
        <f>IF(OR(F591="",H591=""),"",ROUND((F591+N(I591)+IF(N(I591)&gt;0,Settings!$B$14,0)+IFERROR(VLOOKUP(H591,Settings!$A$2:$C$10,3,FALSE),0)+Settings!$B$13)/(1-IFERROR(VLOOKUP(H591,Settings!$A$2:$C$10,2,FALSE),0)),2))</f>
        <v/>
      </c>
      <c r="N591" s="9" t="n"/>
      <c r="P591" s="22" t="n"/>
      <c r="Q591" s="22" t="n"/>
      <c r="R591" s="9" t="n"/>
      <c r="S591" s="9" t="n"/>
      <c r="T591" s="24">
        <f>IF(R591="","",ROUND(R591*IFERROR(VLOOKUP(H591,Settings!$A$2:$C$10,2,FALSE),0)+IFERROR(VLOOKUP(H591,Settings!$A$2:$C$10,3,FALSE),0),2))</f>
        <v/>
      </c>
      <c r="U591" s="24">
        <f>IF(R591="","",ROUND(R591-F591-N(S591)-IF(N(S591)&gt;0,Settings!$B$14,0)-T591,2))</f>
        <v/>
      </c>
      <c r="V591" s="23">
        <f>IF(OR(P591="",Q591=""),"",Q591-P591)</f>
        <v/>
      </c>
      <c r="W591" s="23">
        <f>IF(OR(P591="",O591&lt;&gt;"Listed"),"",TODAY()-P591)</f>
        <v/>
      </c>
    </row>
    <row r="592">
      <c r="E592" s="22" t="n"/>
      <c r="F592" s="9" t="n"/>
      <c r="I592" s="9" t="n"/>
      <c r="J592" s="23">
        <f>IF(A592="","",COUNTIFS(Comps!$A$2:$A$1000,A592,Comps!$C$2:$C$1000,"Sold",Comps!$H$2:$H$1000,"&lt;&gt;Loose"))</f>
        <v/>
      </c>
      <c r="K592" s="24">
        <f>IF(A592="","",IFERROR(AVERAGEIFS(Comps!$E$2:$E$1000,Comps!$A$2:$A$1000,A592,Comps!$C$2:$C$1000,"Sold",Comps!$H$2:$H$1000,"&lt;&gt;Loose"),""))</f>
        <v/>
      </c>
      <c r="L592" s="23">
        <f>IF(OR(A592="",J592=0),"",TEXT(MINIFS(Comps!$E$2:$E$1000,Comps!$A$2:$A$1000,A592,Comps!$C$2:$C$1000,"Sold",Comps!$H$2:$H$1000,"&lt;&gt;Loose"),"0")&amp;"-"&amp;TEXT(MAXIFS(Comps!$E$2:$E$1000,Comps!$A$2:$A$1000,A592,Comps!$C$2:$C$1000,"Sold",Comps!$H$2:$H$1000,"&lt;&gt;Loose"),"0"))</f>
        <v/>
      </c>
      <c r="M592" s="24">
        <f>IF(OR(F592="",H592=""),"",ROUND((F592+N(I592)+IF(N(I592)&gt;0,Settings!$B$14,0)+IFERROR(VLOOKUP(H592,Settings!$A$2:$C$10,3,FALSE),0)+Settings!$B$13)/(1-IFERROR(VLOOKUP(H592,Settings!$A$2:$C$10,2,FALSE),0)),2))</f>
        <v/>
      </c>
      <c r="N592" s="9" t="n"/>
      <c r="P592" s="22" t="n"/>
      <c r="Q592" s="22" t="n"/>
      <c r="R592" s="9" t="n"/>
      <c r="S592" s="9" t="n"/>
      <c r="T592" s="24">
        <f>IF(R592="","",ROUND(R592*IFERROR(VLOOKUP(H592,Settings!$A$2:$C$10,2,FALSE),0)+IFERROR(VLOOKUP(H592,Settings!$A$2:$C$10,3,FALSE),0),2))</f>
        <v/>
      </c>
      <c r="U592" s="24">
        <f>IF(R592="","",ROUND(R592-F592-N(S592)-IF(N(S592)&gt;0,Settings!$B$14,0)-T592,2))</f>
        <v/>
      </c>
      <c r="V592" s="23">
        <f>IF(OR(P592="",Q592=""),"",Q592-P592)</f>
        <v/>
      </c>
      <c r="W592" s="23">
        <f>IF(OR(P592="",O592&lt;&gt;"Listed"),"",TODAY()-P592)</f>
        <v/>
      </c>
    </row>
    <row r="593">
      <c r="E593" s="22" t="n"/>
      <c r="F593" s="9" t="n"/>
      <c r="I593" s="9" t="n"/>
      <c r="J593" s="23">
        <f>IF(A593="","",COUNTIFS(Comps!$A$2:$A$1000,A593,Comps!$C$2:$C$1000,"Sold",Comps!$H$2:$H$1000,"&lt;&gt;Loose"))</f>
        <v/>
      </c>
      <c r="K593" s="24">
        <f>IF(A593="","",IFERROR(AVERAGEIFS(Comps!$E$2:$E$1000,Comps!$A$2:$A$1000,A593,Comps!$C$2:$C$1000,"Sold",Comps!$H$2:$H$1000,"&lt;&gt;Loose"),""))</f>
        <v/>
      </c>
      <c r="L593" s="23">
        <f>IF(OR(A593="",J593=0),"",TEXT(MINIFS(Comps!$E$2:$E$1000,Comps!$A$2:$A$1000,A593,Comps!$C$2:$C$1000,"Sold",Comps!$H$2:$H$1000,"&lt;&gt;Loose"),"0")&amp;"-"&amp;TEXT(MAXIFS(Comps!$E$2:$E$1000,Comps!$A$2:$A$1000,A593,Comps!$C$2:$C$1000,"Sold",Comps!$H$2:$H$1000,"&lt;&gt;Loose"),"0"))</f>
        <v/>
      </c>
      <c r="M593" s="24">
        <f>IF(OR(F593="",H593=""),"",ROUND((F593+N(I593)+IF(N(I593)&gt;0,Settings!$B$14,0)+IFERROR(VLOOKUP(H593,Settings!$A$2:$C$10,3,FALSE),0)+Settings!$B$13)/(1-IFERROR(VLOOKUP(H593,Settings!$A$2:$C$10,2,FALSE),0)),2))</f>
        <v/>
      </c>
      <c r="N593" s="9" t="n"/>
      <c r="P593" s="22" t="n"/>
      <c r="Q593" s="22" t="n"/>
      <c r="R593" s="9" t="n"/>
      <c r="S593" s="9" t="n"/>
      <c r="T593" s="24">
        <f>IF(R593="","",ROUND(R593*IFERROR(VLOOKUP(H593,Settings!$A$2:$C$10,2,FALSE),0)+IFERROR(VLOOKUP(H593,Settings!$A$2:$C$10,3,FALSE),0),2))</f>
        <v/>
      </c>
      <c r="U593" s="24">
        <f>IF(R593="","",ROUND(R593-F593-N(S593)-IF(N(S593)&gt;0,Settings!$B$14,0)-T593,2))</f>
        <v/>
      </c>
      <c r="V593" s="23">
        <f>IF(OR(P593="",Q593=""),"",Q593-P593)</f>
        <v/>
      </c>
      <c r="W593" s="23">
        <f>IF(OR(P593="",O593&lt;&gt;"Listed"),"",TODAY()-P593)</f>
        <v/>
      </c>
    </row>
    <row r="594">
      <c r="E594" s="22" t="n"/>
      <c r="F594" s="9" t="n"/>
      <c r="I594" s="9" t="n"/>
      <c r="J594" s="23">
        <f>IF(A594="","",COUNTIFS(Comps!$A$2:$A$1000,A594,Comps!$C$2:$C$1000,"Sold",Comps!$H$2:$H$1000,"&lt;&gt;Loose"))</f>
        <v/>
      </c>
      <c r="K594" s="24">
        <f>IF(A594="","",IFERROR(AVERAGEIFS(Comps!$E$2:$E$1000,Comps!$A$2:$A$1000,A594,Comps!$C$2:$C$1000,"Sold",Comps!$H$2:$H$1000,"&lt;&gt;Loose"),""))</f>
        <v/>
      </c>
      <c r="L594" s="23">
        <f>IF(OR(A594="",J594=0),"",TEXT(MINIFS(Comps!$E$2:$E$1000,Comps!$A$2:$A$1000,A594,Comps!$C$2:$C$1000,"Sold",Comps!$H$2:$H$1000,"&lt;&gt;Loose"),"0")&amp;"-"&amp;TEXT(MAXIFS(Comps!$E$2:$E$1000,Comps!$A$2:$A$1000,A594,Comps!$C$2:$C$1000,"Sold",Comps!$H$2:$H$1000,"&lt;&gt;Loose"),"0"))</f>
        <v/>
      </c>
      <c r="M594" s="24">
        <f>IF(OR(F594="",H594=""),"",ROUND((F594+N(I594)+IF(N(I594)&gt;0,Settings!$B$14,0)+IFERROR(VLOOKUP(H594,Settings!$A$2:$C$10,3,FALSE),0)+Settings!$B$13)/(1-IFERROR(VLOOKUP(H594,Settings!$A$2:$C$10,2,FALSE),0)),2))</f>
        <v/>
      </c>
      <c r="N594" s="9" t="n"/>
      <c r="P594" s="22" t="n"/>
      <c r="Q594" s="22" t="n"/>
      <c r="R594" s="9" t="n"/>
      <c r="S594" s="9" t="n"/>
      <c r="T594" s="24">
        <f>IF(R594="","",ROUND(R594*IFERROR(VLOOKUP(H594,Settings!$A$2:$C$10,2,FALSE),0)+IFERROR(VLOOKUP(H594,Settings!$A$2:$C$10,3,FALSE),0),2))</f>
        <v/>
      </c>
      <c r="U594" s="24">
        <f>IF(R594="","",ROUND(R594-F594-N(S594)-IF(N(S594)&gt;0,Settings!$B$14,0)-T594,2))</f>
        <v/>
      </c>
      <c r="V594" s="23">
        <f>IF(OR(P594="",Q594=""),"",Q594-P594)</f>
        <v/>
      </c>
      <c r="W594" s="23">
        <f>IF(OR(P594="",O594&lt;&gt;"Listed"),"",TODAY()-P594)</f>
        <v/>
      </c>
    </row>
    <row r="595">
      <c r="E595" s="22" t="n"/>
      <c r="F595" s="9" t="n"/>
      <c r="I595" s="9" t="n"/>
      <c r="J595" s="23">
        <f>IF(A595="","",COUNTIFS(Comps!$A$2:$A$1000,A595,Comps!$C$2:$C$1000,"Sold",Comps!$H$2:$H$1000,"&lt;&gt;Loose"))</f>
        <v/>
      </c>
      <c r="K595" s="24">
        <f>IF(A595="","",IFERROR(AVERAGEIFS(Comps!$E$2:$E$1000,Comps!$A$2:$A$1000,A595,Comps!$C$2:$C$1000,"Sold",Comps!$H$2:$H$1000,"&lt;&gt;Loose"),""))</f>
        <v/>
      </c>
      <c r="L595" s="23">
        <f>IF(OR(A595="",J595=0),"",TEXT(MINIFS(Comps!$E$2:$E$1000,Comps!$A$2:$A$1000,A595,Comps!$C$2:$C$1000,"Sold",Comps!$H$2:$H$1000,"&lt;&gt;Loose"),"0")&amp;"-"&amp;TEXT(MAXIFS(Comps!$E$2:$E$1000,Comps!$A$2:$A$1000,A595,Comps!$C$2:$C$1000,"Sold",Comps!$H$2:$H$1000,"&lt;&gt;Loose"),"0"))</f>
        <v/>
      </c>
      <c r="M595" s="24">
        <f>IF(OR(F595="",H595=""),"",ROUND((F595+N(I595)+IF(N(I595)&gt;0,Settings!$B$14,0)+IFERROR(VLOOKUP(H595,Settings!$A$2:$C$10,3,FALSE),0)+Settings!$B$13)/(1-IFERROR(VLOOKUP(H595,Settings!$A$2:$C$10,2,FALSE),0)),2))</f>
        <v/>
      </c>
      <c r="N595" s="9" t="n"/>
      <c r="P595" s="22" t="n"/>
      <c r="Q595" s="22" t="n"/>
      <c r="R595" s="9" t="n"/>
      <c r="S595" s="9" t="n"/>
      <c r="T595" s="24">
        <f>IF(R595="","",ROUND(R595*IFERROR(VLOOKUP(H595,Settings!$A$2:$C$10,2,FALSE),0)+IFERROR(VLOOKUP(H595,Settings!$A$2:$C$10,3,FALSE),0),2))</f>
        <v/>
      </c>
      <c r="U595" s="24">
        <f>IF(R595="","",ROUND(R595-F595-N(S595)-IF(N(S595)&gt;0,Settings!$B$14,0)-T595,2))</f>
        <v/>
      </c>
      <c r="V595" s="23">
        <f>IF(OR(P595="",Q595=""),"",Q595-P595)</f>
        <v/>
      </c>
      <c r="W595" s="23">
        <f>IF(OR(P595="",O595&lt;&gt;"Listed"),"",TODAY()-P595)</f>
        <v/>
      </c>
    </row>
    <row r="596">
      <c r="E596" s="22" t="n"/>
      <c r="F596" s="9" t="n"/>
      <c r="I596" s="9" t="n"/>
      <c r="J596" s="23">
        <f>IF(A596="","",COUNTIFS(Comps!$A$2:$A$1000,A596,Comps!$C$2:$C$1000,"Sold",Comps!$H$2:$H$1000,"&lt;&gt;Loose"))</f>
        <v/>
      </c>
      <c r="K596" s="24">
        <f>IF(A596="","",IFERROR(AVERAGEIFS(Comps!$E$2:$E$1000,Comps!$A$2:$A$1000,A596,Comps!$C$2:$C$1000,"Sold",Comps!$H$2:$H$1000,"&lt;&gt;Loose"),""))</f>
        <v/>
      </c>
      <c r="L596" s="23">
        <f>IF(OR(A596="",J596=0),"",TEXT(MINIFS(Comps!$E$2:$E$1000,Comps!$A$2:$A$1000,A596,Comps!$C$2:$C$1000,"Sold",Comps!$H$2:$H$1000,"&lt;&gt;Loose"),"0")&amp;"-"&amp;TEXT(MAXIFS(Comps!$E$2:$E$1000,Comps!$A$2:$A$1000,A596,Comps!$C$2:$C$1000,"Sold",Comps!$H$2:$H$1000,"&lt;&gt;Loose"),"0"))</f>
        <v/>
      </c>
      <c r="M596" s="24">
        <f>IF(OR(F596="",H596=""),"",ROUND((F596+N(I596)+IF(N(I596)&gt;0,Settings!$B$14,0)+IFERROR(VLOOKUP(H596,Settings!$A$2:$C$10,3,FALSE),0)+Settings!$B$13)/(1-IFERROR(VLOOKUP(H596,Settings!$A$2:$C$10,2,FALSE),0)),2))</f>
        <v/>
      </c>
      <c r="N596" s="9" t="n"/>
      <c r="P596" s="22" t="n"/>
      <c r="Q596" s="22" t="n"/>
      <c r="R596" s="9" t="n"/>
      <c r="S596" s="9" t="n"/>
      <c r="T596" s="24">
        <f>IF(R596="","",ROUND(R596*IFERROR(VLOOKUP(H596,Settings!$A$2:$C$10,2,FALSE),0)+IFERROR(VLOOKUP(H596,Settings!$A$2:$C$10,3,FALSE),0),2))</f>
        <v/>
      </c>
      <c r="U596" s="24">
        <f>IF(R596="","",ROUND(R596-F596-N(S596)-IF(N(S596)&gt;0,Settings!$B$14,0)-T596,2))</f>
        <v/>
      </c>
      <c r="V596" s="23">
        <f>IF(OR(P596="",Q596=""),"",Q596-P596)</f>
        <v/>
      </c>
      <c r="W596" s="23">
        <f>IF(OR(P596="",O596&lt;&gt;"Listed"),"",TODAY()-P596)</f>
        <v/>
      </c>
    </row>
    <row r="597">
      <c r="E597" s="22" t="n"/>
      <c r="F597" s="9" t="n"/>
      <c r="I597" s="9" t="n"/>
      <c r="J597" s="23">
        <f>IF(A597="","",COUNTIFS(Comps!$A$2:$A$1000,A597,Comps!$C$2:$C$1000,"Sold",Comps!$H$2:$H$1000,"&lt;&gt;Loose"))</f>
        <v/>
      </c>
      <c r="K597" s="24">
        <f>IF(A597="","",IFERROR(AVERAGEIFS(Comps!$E$2:$E$1000,Comps!$A$2:$A$1000,A597,Comps!$C$2:$C$1000,"Sold",Comps!$H$2:$H$1000,"&lt;&gt;Loose"),""))</f>
        <v/>
      </c>
      <c r="L597" s="23">
        <f>IF(OR(A597="",J597=0),"",TEXT(MINIFS(Comps!$E$2:$E$1000,Comps!$A$2:$A$1000,A597,Comps!$C$2:$C$1000,"Sold",Comps!$H$2:$H$1000,"&lt;&gt;Loose"),"0")&amp;"-"&amp;TEXT(MAXIFS(Comps!$E$2:$E$1000,Comps!$A$2:$A$1000,A597,Comps!$C$2:$C$1000,"Sold",Comps!$H$2:$H$1000,"&lt;&gt;Loose"),"0"))</f>
        <v/>
      </c>
      <c r="M597" s="24">
        <f>IF(OR(F597="",H597=""),"",ROUND((F597+N(I597)+IF(N(I597)&gt;0,Settings!$B$14,0)+IFERROR(VLOOKUP(H597,Settings!$A$2:$C$10,3,FALSE),0)+Settings!$B$13)/(1-IFERROR(VLOOKUP(H597,Settings!$A$2:$C$10,2,FALSE),0)),2))</f>
        <v/>
      </c>
      <c r="N597" s="9" t="n"/>
      <c r="P597" s="22" t="n"/>
      <c r="Q597" s="22" t="n"/>
      <c r="R597" s="9" t="n"/>
      <c r="S597" s="9" t="n"/>
      <c r="T597" s="24">
        <f>IF(R597="","",ROUND(R597*IFERROR(VLOOKUP(H597,Settings!$A$2:$C$10,2,FALSE),0)+IFERROR(VLOOKUP(H597,Settings!$A$2:$C$10,3,FALSE),0),2))</f>
        <v/>
      </c>
      <c r="U597" s="24">
        <f>IF(R597="","",ROUND(R597-F597-N(S597)-IF(N(S597)&gt;0,Settings!$B$14,0)-T597,2))</f>
        <v/>
      </c>
      <c r="V597" s="23">
        <f>IF(OR(P597="",Q597=""),"",Q597-P597)</f>
        <v/>
      </c>
      <c r="W597" s="23">
        <f>IF(OR(P597="",O597&lt;&gt;"Listed"),"",TODAY()-P597)</f>
        <v/>
      </c>
    </row>
    <row r="598">
      <c r="E598" s="22" t="n"/>
      <c r="F598" s="9" t="n"/>
      <c r="I598" s="9" t="n"/>
      <c r="J598" s="23">
        <f>IF(A598="","",COUNTIFS(Comps!$A$2:$A$1000,A598,Comps!$C$2:$C$1000,"Sold",Comps!$H$2:$H$1000,"&lt;&gt;Loose"))</f>
        <v/>
      </c>
      <c r="K598" s="24">
        <f>IF(A598="","",IFERROR(AVERAGEIFS(Comps!$E$2:$E$1000,Comps!$A$2:$A$1000,A598,Comps!$C$2:$C$1000,"Sold",Comps!$H$2:$H$1000,"&lt;&gt;Loose"),""))</f>
        <v/>
      </c>
      <c r="L598" s="23">
        <f>IF(OR(A598="",J598=0),"",TEXT(MINIFS(Comps!$E$2:$E$1000,Comps!$A$2:$A$1000,A598,Comps!$C$2:$C$1000,"Sold",Comps!$H$2:$H$1000,"&lt;&gt;Loose"),"0")&amp;"-"&amp;TEXT(MAXIFS(Comps!$E$2:$E$1000,Comps!$A$2:$A$1000,A598,Comps!$C$2:$C$1000,"Sold",Comps!$H$2:$H$1000,"&lt;&gt;Loose"),"0"))</f>
        <v/>
      </c>
      <c r="M598" s="24">
        <f>IF(OR(F598="",H598=""),"",ROUND((F598+N(I598)+IF(N(I598)&gt;0,Settings!$B$14,0)+IFERROR(VLOOKUP(H598,Settings!$A$2:$C$10,3,FALSE),0)+Settings!$B$13)/(1-IFERROR(VLOOKUP(H598,Settings!$A$2:$C$10,2,FALSE),0)),2))</f>
        <v/>
      </c>
      <c r="N598" s="9" t="n"/>
      <c r="P598" s="22" t="n"/>
      <c r="Q598" s="22" t="n"/>
      <c r="R598" s="9" t="n"/>
      <c r="S598" s="9" t="n"/>
      <c r="T598" s="24">
        <f>IF(R598="","",ROUND(R598*IFERROR(VLOOKUP(H598,Settings!$A$2:$C$10,2,FALSE),0)+IFERROR(VLOOKUP(H598,Settings!$A$2:$C$10,3,FALSE),0),2))</f>
        <v/>
      </c>
      <c r="U598" s="24">
        <f>IF(R598="","",ROUND(R598-F598-N(S598)-IF(N(S598)&gt;0,Settings!$B$14,0)-T598,2))</f>
        <v/>
      </c>
      <c r="V598" s="23">
        <f>IF(OR(P598="",Q598=""),"",Q598-P598)</f>
        <v/>
      </c>
      <c r="W598" s="23">
        <f>IF(OR(P598="",O598&lt;&gt;"Listed"),"",TODAY()-P598)</f>
        <v/>
      </c>
    </row>
    <row r="599">
      <c r="E599" s="22" t="n"/>
      <c r="F599" s="9" t="n"/>
      <c r="I599" s="9" t="n"/>
      <c r="J599" s="23">
        <f>IF(A599="","",COUNTIFS(Comps!$A$2:$A$1000,A599,Comps!$C$2:$C$1000,"Sold",Comps!$H$2:$H$1000,"&lt;&gt;Loose"))</f>
        <v/>
      </c>
      <c r="K599" s="24">
        <f>IF(A599="","",IFERROR(AVERAGEIFS(Comps!$E$2:$E$1000,Comps!$A$2:$A$1000,A599,Comps!$C$2:$C$1000,"Sold",Comps!$H$2:$H$1000,"&lt;&gt;Loose"),""))</f>
        <v/>
      </c>
      <c r="L599" s="23">
        <f>IF(OR(A599="",J599=0),"",TEXT(MINIFS(Comps!$E$2:$E$1000,Comps!$A$2:$A$1000,A599,Comps!$C$2:$C$1000,"Sold",Comps!$H$2:$H$1000,"&lt;&gt;Loose"),"0")&amp;"-"&amp;TEXT(MAXIFS(Comps!$E$2:$E$1000,Comps!$A$2:$A$1000,A599,Comps!$C$2:$C$1000,"Sold",Comps!$H$2:$H$1000,"&lt;&gt;Loose"),"0"))</f>
        <v/>
      </c>
      <c r="M599" s="24">
        <f>IF(OR(F599="",H599=""),"",ROUND((F599+N(I599)+IF(N(I599)&gt;0,Settings!$B$14,0)+IFERROR(VLOOKUP(H599,Settings!$A$2:$C$10,3,FALSE),0)+Settings!$B$13)/(1-IFERROR(VLOOKUP(H599,Settings!$A$2:$C$10,2,FALSE),0)),2))</f>
        <v/>
      </c>
      <c r="N599" s="9" t="n"/>
      <c r="P599" s="22" t="n"/>
      <c r="Q599" s="22" t="n"/>
      <c r="R599" s="9" t="n"/>
      <c r="S599" s="9" t="n"/>
      <c r="T599" s="24">
        <f>IF(R599="","",ROUND(R599*IFERROR(VLOOKUP(H599,Settings!$A$2:$C$10,2,FALSE),0)+IFERROR(VLOOKUP(H599,Settings!$A$2:$C$10,3,FALSE),0),2))</f>
        <v/>
      </c>
      <c r="U599" s="24">
        <f>IF(R599="","",ROUND(R599-F599-N(S599)-IF(N(S599)&gt;0,Settings!$B$14,0)-T599,2))</f>
        <v/>
      </c>
      <c r="V599" s="23">
        <f>IF(OR(P599="",Q599=""),"",Q599-P599)</f>
        <v/>
      </c>
      <c r="W599" s="23">
        <f>IF(OR(P599="",O599&lt;&gt;"Listed"),"",TODAY()-P599)</f>
        <v/>
      </c>
    </row>
    <row r="600">
      <c r="E600" s="22" t="n"/>
      <c r="F600" s="9" t="n"/>
      <c r="I600" s="9" t="n"/>
      <c r="J600" s="23">
        <f>IF(A600="","",COUNTIFS(Comps!$A$2:$A$1000,A600,Comps!$C$2:$C$1000,"Sold",Comps!$H$2:$H$1000,"&lt;&gt;Loose"))</f>
        <v/>
      </c>
      <c r="K600" s="24">
        <f>IF(A600="","",IFERROR(AVERAGEIFS(Comps!$E$2:$E$1000,Comps!$A$2:$A$1000,A600,Comps!$C$2:$C$1000,"Sold",Comps!$H$2:$H$1000,"&lt;&gt;Loose"),""))</f>
        <v/>
      </c>
      <c r="L600" s="23">
        <f>IF(OR(A600="",J600=0),"",TEXT(MINIFS(Comps!$E$2:$E$1000,Comps!$A$2:$A$1000,A600,Comps!$C$2:$C$1000,"Sold",Comps!$H$2:$H$1000,"&lt;&gt;Loose"),"0")&amp;"-"&amp;TEXT(MAXIFS(Comps!$E$2:$E$1000,Comps!$A$2:$A$1000,A600,Comps!$C$2:$C$1000,"Sold",Comps!$H$2:$H$1000,"&lt;&gt;Loose"),"0"))</f>
        <v/>
      </c>
      <c r="M600" s="24">
        <f>IF(OR(F600="",H600=""),"",ROUND((F600+N(I600)+IF(N(I600)&gt;0,Settings!$B$14,0)+IFERROR(VLOOKUP(H600,Settings!$A$2:$C$10,3,FALSE),0)+Settings!$B$13)/(1-IFERROR(VLOOKUP(H600,Settings!$A$2:$C$10,2,FALSE),0)),2))</f>
        <v/>
      </c>
      <c r="N600" s="9" t="n"/>
      <c r="P600" s="22" t="n"/>
      <c r="Q600" s="22" t="n"/>
      <c r="R600" s="9" t="n"/>
      <c r="S600" s="9" t="n"/>
      <c r="T600" s="24">
        <f>IF(R600="","",ROUND(R600*IFERROR(VLOOKUP(H600,Settings!$A$2:$C$10,2,FALSE),0)+IFERROR(VLOOKUP(H600,Settings!$A$2:$C$10,3,FALSE),0),2))</f>
        <v/>
      </c>
      <c r="U600" s="24">
        <f>IF(R600="","",ROUND(R600-F600-N(S600)-IF(N(S600)&gt;0,Settings!$B$14,0)-T600,2))</f>
        <v/>
      </c>
      <c r="V600" s="23">
        <f>IF(OR(P600="",Q600=""),"",Q600-P600)</f>
        <v/>
      </c>
      <c r="W600" s="23">
        <f>IF(OR(P600="",O600&lt;&gt;"Listed"),"",TODAY()-P600)</f>
        <v/>
      </c>
    </row>
    <row r="601">
      <c r="E601" s="22" t="n"/>
      <c r="F601" s="9" t="n"/>
      <c r="I601" s="9" t="n"/>
      <c r="J601" s="23">
        <f>IF(A601="","",COUNTIFS(Comps!$A$2:$A$1000,A601,Comps!$C$2:$C$1000,"Sold",Comps!$H$2:$H$1000,"&lt;&gt;Loose"))</f>
        <v/>
      </c>
      <c r="K601" s="24">
        <f>IF(A601="","",IFERROR(AVERAGEIFS(Comps!$E$2:$E$1000,Comps!$A$2:$A$1000,A601,Comps!$C$2:$C$1000,"Sold",Comps!$H$2:$H$1000,"&lt;&gt;Loose"),""))</f>
        <v/>
      </c>
      <c r="L601" s="23">
        <f>IF(OR(A601="",J601=0),"",TEXT(MINIFS(Comps!$E$2:$E$1000,Comps!$A$2:$A$1000,A601,Comps!$C$2:$C$1000,"Sold",Comps!$H$2:$H$1000,"&lt;&gt;Loose"),"0")&amp;"-"&amp;TEXT(MAXIFS(Comps!$E$2:$E$1000,Comps!$A$2:$A$1000,A601,Comps!$C$2:$C$1000,"Sold",Comps!$H$2:$H$1000,"&lt;&gt;Loose"),"0"))</f>
        <v/>
      </c>
      <c r="M601" s="24">
        <f>IF(OR(F601="",H601=""),"",ROUND((F601+N(I601)+IF(N(I601)&gt;0,Settings!$B$14,0)+IFERROR(VLOOKUP(H601,Settings!$A$2:$C$10,3,FALSE),0)+Settings!$B$13)/(1-IFERROR(VLOOKUP(H601,Settings!$A$2:$C$10,2,FALSE),0)),2))</f>
        <v/>
      </c>
      <c r="N601" s="9" t="n"/>
      <c r="P601" s="22" t="n"/>
      <c r="Q601" s="22" t="n"/>
      <c r="R601" s="9" t="n"/>
      <c r="S601" s="9" t="n"/>
      <c r="T601" s="24">
        <f>IF(R601="","",ROUND(R601*IFERROR(VLOOKUP(H601,Settings!$A$2:$C$10,2,FALSE),0)+IFERROR(VLOOKUP(H601,Settings!$A$2:$C$10,3,FALSE),0),2))</f>
        <v/>
      </c>
      <c r="U601" s="24">
        <f>IF(R601="","",ROUND(R601-F601-N(S601)-IF(N(S601)&gt;0,Settings!$B$14,0)-T601,2))</f>
        <v/>
      </c>
      <c r="V601" s="23">
        <f>IF(OR(P601="",Q601=""),"",Q601-P601)</f>
        <v/>
      </c>
      <c r="W601" s="23">
        <f>IF(OR(P601="",O601&lt;&gt;"Listed"),"",TODAY()-P601)</f>
        <v/>
      </c>
    </row>
    <row r="602">
      <c r="E602" s="22" t="n"/>
      <c r="F602" s="9" t="n"/>
      <c r="I602" s="9" t="n"/>
      <c r="J602" s="23">
        <f>IF(A602="","",COUNTIFS(Comps!$A$2:$A$1000,A602,Comps!$C$2:$C$1000,"Sold",Comps!$H$2:$H$1000,"&lt;&gt;Loose"))</f>
        <v/>
      </c>
      <c r="K602" s="24">
        <f>IF(A602="","",IFERROR(AVERAGEIFS(Comps!$E$2:$E$1000,Comps!$A$2:$A$1000,A602,Comps!$C$2:$C$1000,"Sold",Comps!$H$2:$H$1000,"&lt;&gt;Loose"),""))</f>
        <v/>
      </c>
      <c r="L602" s="23">
        <f>IF(OR(A602="",J602=0),"",TEXT(MINIFS(Comps!$E$2:$E$1000,Comps!$A$2:$A$1000,A602,Comps!$C$2:$C$1000,"Sold",Comps!$H$2:$H$1000,"&lt;&gt;Loose"),"0")&amp;"-"&amp;TEXT(MAXIFS(Comps!$E$2:$E$1000,Comps!$A$2:$A$1000,A602,Comps!$C$2:$C$1000,"Sold",Comps!$H$2:$H$1000,"&lt;&gt;Loose"),"0"))</f>
        <v/>
      </c>
      <c r="M602" s="24">
        <f>IF(OR(F602="",H602=""),"",ROUND((F602+N(I602)+IF(N(I602)&gt;0,Settings!$B$14,0)+IFERROR(VLOOKUP(H602,Settings!$A$2:$C$10,3,FALSE),0)+Settings!$B$13)/(1-IFERROR(VLOOKUP(H602,Settings!$A$2:$C$10,2,FALSE),0)),2))</f>
        <v/>
      </c>
      <c r="N602" s="9" t="n"/>
      <c r="P602" s="22" t="n"/>
      <c r="Q602" s="22" t="n"/>
      <c r="R602" s="9" t="n"/>
      <c r="S602" s="9" t="n"/>
      <c r="T602" s="24">
        <f>IF(R602="","",ROUND(R602*IFERROR(VLOOKUP(H602,Settings!$A$2:$C$10,2,FALSE),0)+IFERROR(VLOOKUP(H602,Settings!$A$2:$C$10,3,FALSE),0),2))</f>
        <v/>
      </c>
      <c r="U602" s="24">
        <f>IF(R602="","",ROUND(R602-F602-N(S602)-IF(N(S602)&gt;0,Settings!$B$14,0)-T602,2))</f>
        <v/>
      </c>
      <c r="V602" s="23">
        <f>IF(OR(P602="",Q602=""),"",Q602-P602)</f>
        <v/>
      </c>
      <c r="W602" s="23">
        <f>IF(OR(P602="",O602&lt;&gt;"Listed"),"",TODAY()-P602)</f>
        <v/>
      </c>
    </row>
    <row r="603">
      <c r="E603" s="22" t="n"/>
      <c r="F603" s="9" t="n"/>
      <c r="I603" s="9" t="n"/>
      <c r="J603" s="23">
        <f>IF(A603="","",COUNTIFS(Comps!$A$2:$A$1000,A603,Comps!$C$2:$C$1000,"Sold",Comps!$H$2:$H$1000,"&lt;&gt;Loose"))</f>
        <v/>
      </c>
      <c r="K603" s="24">
        <f>IF(A603="","",IFERROR(AVERAGEIFS(Comps!$E$2:$E$1000,Comps!$A$2:$A$1000,A603,Comps!$C$2:$C$1000,"Sold",Comps!$H$2:$H$1000,"&lt;&gt;Loose"),""))</f>
        <v/>
      </c>
      <c r="L603" s="23">
        <f>IF(OR(A603="",J603=0),"",TEXT(MINIFS(Comps!$E$2:$E$1000,Comps!$A$2:$A$1000,A603,Comps!$C$2:$C$1000,"Sold",Comps!$H$2:$H$1000,"&lt;&gt;Loose"),"0")&amp;"-"&amp;TEXT(MAXIFS(Comps!$E$2:$E$1000,Comps!$A$2:$A$1000,A603,Comps!$C$2:$C$1000,"Sold",Comps!$H$2:$H$1000,"&lt;&gt;Loose"),"0"))</f>
        <v/>
      </c>
      <c r="M603" s="24">
        <f>IF(OR(F603="",H603=""),"",ROUND((F603+N(I603)+IF(N(I603)&gt;0,Settings!$B$14,0)+IFERROR(VLOOKUP(H603,Settings!$A$2:$C$10,3,FALSE),0)+Settings!$B$13)/(1-IFERROR(VLOOKUP(H603,Settings!$A$2:$C$10,2,FALSE),0)),2))</f>
        <v/>
      </c>
      <c r="N603" s="9" t="n"/>
      <c r="P603" s="22" t="n"/>
      <c r="Q603" s="22" t="n"/>
      <c r="R603" s="9" t="n"/>
      <c r="S603" s="9" t="n"/>
      <c r="T603" s="24">
        <f>IF(R603="","",ROUND(R603*IFERROR(VLOOKUP(H603,Settings!$A$2:$C$10,2,FALSE),0)+IFERROR(VLOOKUP(H603,Settings!$A$2:$C$10,3,FALSE),0),2))</f>
        <v/>
      </c>
      <c r="U603" s="24">
        <f>IF(R603="","",ROUND(R603-F603-N(S603)-IF(N(S603)&gt;0,Settings!$B$14,0)-T603,2))</f>
        <v/>
      </c>
      <c r="V603" s="23">
        <f>IF(OR(P603="",Q603=""),"",Q603-P603)</f>
        <v/>
      </c>
      <c r="W603" s="23">
        <f>IF(OR(P603="",O603&lt;&gt;"Listed"),"",TODAY()-P603)</f>
        <v/>
      </c>
    </row>
    <row r="604">
      <c r="E604" s="22" t="n"/>
      <c r="F604" s="9" t="n"/>
      <c r="I604" s="9" t="n"/>
      <c r="J604" s="23">
        <f>IF(A604="","",COUNTIFS(Comps!$A$2:$A$1000,A604,Comps!$C$2:$C$1000,"Sold",Comps!$H$2:$H$1000,"&lt;&gt;Loose"))</f>
        <v/>
      </c>
      <c r="K604" s="24">
        <f>IF(A604="","",IFERROR(AVERAGEIFS(Comps!$E$2:$E$1000,Comps!$A$2:$A$1000,A604,Comps!$C$2:$C$1000,"Sold",Comps!$H$2:$H$1000,"&lt;&gt;Loose"),""))</f>
        <v/>
      </c>
      <c r="L604" s="23">
        <f>IF(OR(A604="",J604=0),"",TEXT(MINIFS(Comps!$E$2:$E$1000,Comps!$A$2:$A$1000,A604,Comps!$C$2:$C$1000,"Sold",Comps!$H$2:$H$1000,"&lt;&gt;Loose"),"0")&amp;"-"&amp;TEXT(MAXIFS(Comps!$E$2:$E$1000,Comps!$A$2:$A$1000,A604,Comps!$C$2:$C$1000,"Sold",Comps!$H$2:$H$1000,"&lt;&gt;Loose"),"0"))</f>
        <v/>
      </c>
      <c r="M604" s="24">
        <f>IF(OR(F604="",H604=""),"",ROUND((F604+N(I604)+IF(N(I604)&gt;0,Settings!$B$14,0)+IFERROR(VLOOKUP(H604,Settings!$A$2:$C$10,3,FALSE),0)+Settings!$B$13)/(1-IFERROR(VLOOKUP(H604,Settings!$A$2:$C$10,2,FALSE),0)),2))</f>
        <v/>
      </c>
      <c r="N604" s="9" t="n"/>
      <c r="P604" s="22" t="n"/>
      <c r="Q604" s="22" t="n"/>
      <c r="R604" s="9" t="n"/>
      <c r="S604" s="9" t="n"/>
      <c r="T604" s="24">
        <f>IF(R604="","",ROUND(R604*IFERROR(VLOOKUP(H604,Settings!$A$2:$C$10,2,FALSE),0)+IFERROR(VLOOKUP(H604,Settings!$A$2:$C$10,3,FALSE),0),2))</f>
        <v/>
      </c>
      <c r="U604" s="24">
        <f>IF(R604="","",ROUND(R604-F604-N(S604)-IF(N(S604)&gt;0,Settings!$B$14,0)-T604,2))</f>
        <v/>
      </c>
      <c r="V604" s="23">
        <f>IF(OR(P604="",Q604=""),"",Q604-P604)</f>
        <v/>
      </c>
      <c r="W604" s="23">
        <f>IF(OR(P604="",O604&lt;&gt;"Listed"),"",TODAY()-P604)</f>
        <v/>
      </c>
    </row>
    <row r="605">
      <c r="E605" s="22" t="n"/>
      <c r="F605" s="9" t="n"/>
      <c r="I605" s="9" t="n"/>
      <c r="J605" s="23">
        <f>IF(A605="","",COUNTIFS(Comps!$A$2:$A$1000,A605,Comps!$C$2:$C$1000,"Sold",Comps!$H$2:$H$1000,"&lt;&gt;Loose"))</f>
        <v/>
      </c>
      <c r="K605" s="24">
        <f>IF(A605="","",IFERROR(AVERAGEIFS(Comps!$E$2:$E$1000,Comps!$A$2:$A$1000,A605,Comps!$C$2:$C$1000,"Sold",Comps!$H$2:$H$1000,"&lt;&gt;Loose"),""))</f>
        <v/>
      </c>
      <c r="L605" s="23">
        <f>IF(OR(A605="",J605=0),"",TEXT(MINIFS(Comps!$E$2:$E$1000,Comps!$A$2:$A$1000,A605,Comps!$C$2:$C$1000,"Sold",Comps!$H$2:$H$1000,"&lt;&gt;Loose"),"0")&amp;"-"&amp;TEXT(MAXIFS(Comps!$E$2:$E$1000,Comps!$A$2:$A$1000,A605,Comps!$C$2:$C$1000,"Sold",Comps!$H$2:$H$1000,"&lt;&gt;Loose"),"0"))</f>
        <v/>
      </c>
      <c r="M605" s="24">
        <f>IF(OR(F605="",H605=""),"",ROUND((F605+N(I605)+IF(N(I605)&gt;0,Settings!$B$14,0)+IFERROR(VLOOKUP(H605,Settings!$A$2:$C$10,3,FALSE),0)+Settings!$B$13)/(1-IFERROR(VLOOKUP(H605,Settings!$A$2:$C$10,2,FALSE),0)),2))</f>
        <v/>
      </c>
      <c r="N605" s="9" t="n"/>
      <c r="P605" s="22" t="n"/>
      <c r="Q605" s="22" t="n"/>
      <c r="R605" s="9" t="n"/>
      <c r="S605" s="9" t="n"/>
      <c r="T605" s="24">
        <f>IF(R605="","",ROUND(R605*IFERROR(VLOOKUP(H605,Settings!$A$2:$C$10,2,FALSE),0)+IFERROR(VLOOKUP(H605,Settings!$A$2:$C$10,3,FALSE),0),2))</f>
        <v/>
      </c>
      <c r="U605" s="24">
        <f>IF(R605="","",ROUND(R605-F605-N(S605)-IF(N(S605)&gt;0,Settings!$B$14,0)-T605,2))</f>
        <v/>
      </c>
      <c r="V605" s="23">
        <f>IF(OR(P605="",Q605=""),"",Q605-P605)</f>
        <v/>
      </c>
      <c r="W605" s="23">
        <f>IF(OR(P605="",O605&lt;&gt;"Listed"),"",TODAY()-P605)</f>
        <v/>
      </c>
    </row>
    <row r="606">
      <c r="E606" s="22" t="n"/>
      <c r="F606" s="9" t="n"/>
      <c r="I606" s="9" t="n"/>
      <c r="J606" s="23">
        <f>IF(A606="","",COUNTIFS(Comps!$A$2:$A$1000,A606,Comps!$C$2:$C$1000,"Sold",Comps!$H$2:$H$1000,"&lt;&gt;Loose"))</f>
        <v/>
      </c>
      <c r="K606" s="24">
        <f>IF(A606="","",IFERROR(AVERAGEIFS(Comps!$E$2:$E$1000,Comps!$A$2:$A$1000,A606,Comps!$C$2:$C$1000,"Sold",Comps!$H$2:$H$1000,"&lt;&gt;Loose"),""))</f>
        <v/>
      </c>
      <c r="L606" s="23">
        <f>IF(OR(A606="",J606=0),"",TEXT(MINIFS(Comps!$E$2:$E$1000,Comps!$A$2:$A$1000,A606,Comps!$C$2:$C$1000,"Sold",Comps!$H$2:$H$1000,"&lt;&gt;Loose"),"0")&amp;"-"&amp;TEXT(MAXIFS(Comps!$E$2:$E$1000,Comps!$A$2:$A$1000,A606,Comps!$C$2:$C$1000,"Sold",Comps!$H$2:$H$1000,"&lt;&gt;Loose"),"0"))</f>
        <v/>
      </c>
      <c r="M606" s="24">
        <f>IF(OR(F606="",H606=""),"",ROUND((F606+N(I606)+IF(N(I606)&gt;0,Settings!$B$14,0)+IFERROR(VLOOKUP(H606,Settings!$A$2:$C$10,3,FALSE),0)+Settings!$B$13)/(1-IFERROR(VLOOKUP(H606,Settings!$A$2:$C$10,2,FALSE),0)),2))</f>
        <v/>
      </c>
      <c r="N606" s="9" t="n"/>
      <c r="P606" s="22" t="n"/>
      <c r="Q606" s="22" t="n"/>
      <c r="R606" s="9" t="n"/>
      <c r="S606" s="9" t="n"/>
      <c r="T606" s="24">
        <f>IF(R606="","",ROUND(R606*IFERROR(VLOOKUP(H606,Settings!$A$2:$C$10,2,FALSE),0)+IFERROR(VLOOKUP(H606,Settings!$A$2:$C$10,3,FALSE),0),2))</f>
        <v/>
      </c>
      <c r="U606" s="24">
        <f>IF(R606="","",ROUND(R606-F606-N(S606)-IF(N(S606)&gt;0,Settings!$B$14,0)-T606,2))</f>
        <v/>
      </c>
      <c r="V606" s="23">
        <f>IF(OR(P606="",Q606=""),"",Q606-P606)</f>
        <v/>
      </c>
      <c r="W606" s="23">
        <f>IF(OR(P606="",O606&lt;&gt;"Listed"),"",TODAY()-P606)</f>
        <v/>
      </c>
    </row>
    <row r="607">
      <c r="E607" s="22" t="n"/>
      <c r="F607" s="9" t="n"/>
      <c r="I607" s="9" t="n"/>
      <c r="J607" s="23">
        <f>IF(A607="","",COUNTIFS(Comps!$A$2:$A$1000,A607,Comps!$C$2:$C$1000,"Sold",Comps!$H$2:$H$1000,"&lt;&gt;Loose"))</f>
        <v/>
      </c>
      <c r="K607" s="24">
        <f>IF(A607="","",IFERROR(AVERAGEIFS(Comps!$E$2:$E$1000,Comps!$A$2:$A$1000,A607,Comps!$C$2:$C$1000,"Sold",Comps!$H$2:$H$1000,"&lt;&gt;Loose"),""))</f>
        <v/>
      </c>
      <c r="L607" s="23">
        <f>IF(OR(A607="",J607=0),"",TEXT(MINIFS(Comps!$E$2:$E$1000,Comps!$A$2:$A$1000,A607,Comps!$C$2:$C$1000,"Sold",Comps!$H$2:$H$1000,"&lt;&gt;Loose"),"0")&amp;"-"&amp;TEXT(MAXIFS(Comps!$E$2:$E$1000,Comps!$A$2:$A$1000,A607,Comps!$C$2:$C$1000,"Sold",Comps!$H$2:$H$1000,"&lt;&gt;Loose"),"0"))</f>
        <v/>
      </c>
      <c r="M607" s="24">
        <f>IF(OR(F607="",H607=""),"",ROUND((F607+N(I607)+IF(N(I607)&gt;0,Settings!$B$14,0)+IFERROR(VLOOKUP(H607,Settings!$A$2:$C$10,3,FALSE),0)+Settings!$B$13)/(1-IFERROR(VLOOKUP(H607,Settings!$A$2:$C$10,2,FALSE),0)),2))</f>
        <v/>
      </c>
      <c r="N607" s="9" t="n"/>
      <c r="P607" s="22" t="n"/>
      <c r="Q607" s="22" t="n"/>
      <c r="R607" s="9" t="n"/>
      <c r="S607" s="9" t="n"/>
      <c r="T607" s="24">
        <f>IF(R607="","",ROUND(R607*IFERROR(VLOOKUP(H607,Settings!$A$2:$C$10,2,FALSE),0)+IFERROR(VLOOKUP(H607,Settings!$A$2:$C$10,3,FALSE),0),2))</f>
        <v/>
      </c>
      <c r="U607" s="24">
        <f>IF(R607="","",ROUND(R607-F607-N(S607)-IF(N(S607)&gt;0,Settings!$B$14,0)-T607,2))</f>
        <v/>
      </c>
      <c r="V607" s="23">
        <f>IF(OR(P607="",Q607=""),"",Q607-P607)</f>
        <v/>
      </c>
      <c r="W607" s="23">
        <f>IF(OR(P607="",O607&lt;&gt;"Listed"),"",TODAY()-P607)</f>
        <v/>
      </c>
    </row>
    <row r="608">
      <c r="E608" s="22" t="n"/>
      <c r="F608" s="9" t="n"/>
      <c r="I608" s="9" t="n"/>
      <c r="J608" s="23">
        <f>IF(A608="","",COUNTIFS(Comps!$A$2:$A$1000,A608,Comps!$C$2:$C$1000,"Sold",Comps!$H$2:$H$1000,"&lt;&gt;Loose"))</f>
        <v/>
      </c>
      <c r="K608" s="24">
        <f>IF(A608="","",IFERROR(AVERAGEIFS(Comps!$E$2:$E$1000,Comps!$A$2:$A$1000,A608,Comps!$C$2:$C$1000,"Sold",Comps!$H$2:$H$1000,"&lt;&gt;Loose"),""))</f>
        <v/>
      </c>
      <c r="L608" s="23">
        <f>IF(OR(A608="",J608=0),"",TEXT(MINIFS(Comps!$E$2:$E$1000,Comps!$A$2:$A$1000,A608,Comps!$C$2:$C$1000,"Sold",Comps!$H$2:$H$1000,"&lt;&gt;Loose"),"0")&amp;"-"&amp;TEXT(MAXIFS(Comps!$E$2:$E$1000,Comps!$A$2:$A$1000,A608,Comps!$C$2:$C$1000,"Sold",Comps!$H$2:$H$1000,"&lt;&gt;Loose"),"0"))</f>
        <v/>
      </c>
      <c r="M608" s="24">
        <f>IF(OR(F608="",H608=""),"",ROUND((F608+N(I608)+IF(N(I608)&gt;0,Settings!$B$14,0)+IFERROR(VLOOKUP(H608,Settings!$A$2:$C$10,3,FALSE),0)+Settings!$B$13)/(1-IFERROR(VLOOKUP(H608,Settings!$A$2:$C$10,2,FALSE),0)),2))</f>
        <v/>
      </c>
      <c r="N608" s="9" t="n"/>
      <c r="P608" s="22" t="n"/>
      <c r="Q608" s="22" t="n"/>
      <c r="R608" s="9" t="n"/>
      <c r="S608" s="9" t="n"/>
      <c r="T608" s="24">
        <f>IF(R608="","",ROUND(R608*IFERROR(VLOOKUP(H608,Settings!$A$2:$C$10,2,FALSE),0)+IFERROR(VLOOKUP(H608,Settings!$A$2:$C$10,3,FALSE),0),2))</f>
        <v/>
      </c>
      <c r="U608" s="24">
        <f>IF(R608="","",ROUND(R608-F608-N(S608)-IF(N(S608)&gt;0,Settings!$B$14,0)-T608,2))</f>
        <v/>
      </c>
      <c r="V608" s="23">
        <f>IF(OR(P608="",Q608=""),"",Q608-P608)</f>
        <v/>
      </c>
      <c r="W608" s="23">
        <f>IF(OR(P608="",O608&lt;&gt;"Listed"),"",TODAY()-P608)</f>
        <v/>
      </c>
    </row>
    <row r="609">
      <c r="E609" s="22" t="n"/>
      <c r="F609" s="9" t="n"/>
      <c r="I609" s="9" t="n"/>
      <c r="J609" s="23">
        <f>IF(A609="","",COUNTIFS(Comps!$A$2:$A$1000,A609,Comps!$C$2:$C$1000,"Sold",Comps!$H$2:$H$1000,"&lt;&gt;Loose"))</f>
        <v/>
      </c>
      <c r="K609" s="24">
        <f>IF(A609="","",IFERROR(AVERAGEIFS(Comps!$E$2:$E$1000,Comps!$A$2:$A$1000,A609,Comps!$C$2:$C$1000,"Sold",Comps!$H$2:$H$1000,"&lt;&gt;Loose"),""))</f>
        <v/>
      </c>
      <c r="L609" s="23">
        <f>IF(OR(A609="",J609=0),"",TEXT(MINIFS(Comps!$E$2:$E$1000,Comps!$A$2:$A$1000,A609,Comps!$C$2:$C$1000,"Sold",Comps!$H$2:$H$1000,"&lt;&gt;Loose"),"0")&amp;"-"&amp;TEXT(MAXIFS(Comps!$E$2:$E$1000,Comps!$A$2:$A$1000,A609,Comps!$C$2:$C$1000,"Sold",Comps!$H$2:$H$1000,"&lt;&gt;Loose"),"0"))</f>
        <v/>
      </c>
      <c r="M609" s="24">
        <f>IF(OR(F609="",H609=""),"",ROUND((F609+N(I609)+IF(N(I609)&gt;0,Settings!$B$14,0)+IFERROR(VLOOKUP(H609,Settings!$A$2:$C$10,3,FALSE),0)+Settings!$B$13)/(1-IFERROR(VLOOKUP(H609,Settings!$A$2:$C$10,2,FALSE),0)),2))</f>
        <v/>
      </c>
      <c r="N609" s="9" t="n"/>
      <c r="P609" s="22" t="n"/>
      <c r="Q609" s="22" t="n"/>
      <c r="R609" s="9" t="n"/>
      <c r="S609" s="9" t="n"/>
      <c r="T609" s="24">
        <f>IF(R609="","",ROUND(R609*IFERROR(VLOOKUP(H609,Settings!$A$2:$C$10,2,FALSE),0)+IFERROR(VLOOKUP(H609,Settings!$A$2:$C$10,3,FALSE),0),2))</f>
        <v/>
      </c>
      <c r="U609" s="24">
        <f>IF(R609="","",ROUND(R609-F609-N(S609)-IF(N(S609)&gt;0,Settings!$B$14,0)-T609,2))</f>
        <v/>
      </c>
      <c r="V609" s="23">
        <f>IF(OR(P609="",Q609=""),"",Q609-P609)</f>
        <v/>
      </c>
      <c r="W609" s="23">
        <f>IF(OR(P609="",O609&lt;&gt;"Listed"),"",TODAY()-P609)</f>
        <v/>
      </c>
    </row>
    <row r="610">
      <c r="E610" s="22" t="n"/>
      <c r="F610" s="9" t="n"/>
      <c r="I610" s="9" t="n"/>
      <c r="J610" s="23">
        <f>IF(A610="","",COUNTIFS(Comps!$A$2:$A$1000,A610,Comps!$C$2:$C$1000,"Sold",Comps!$H$2:$H$1000,"&lt;&gt;Loose"))</f>
        <v/>
      </c>
      <c r="K610" s="24">
        <f>IF(A610="","",IFERROR(AVERAGEIFS(Comps!$E$2:$E$1000,Comps!$A$2:$A$1000,A610,Comps!$C$2:$C$1000,"Sold",Comps!$H$2:$H$1000,"&lt;&gt;Loose"),""))</f>
        <v/>
      </c>
      <c r="L610" s="23">
        <f>IF(OR(A610="",J610=0),"",TEXT(MINIFS(Comps!$E$2:$E$1000,Comps!$A$2:$A$1000,A610,Comps!$C$2:$C$1000,"Sold",Comps!$H$2:$H$1000,"&lt;&gt;Loose"),"0")&amp;"-"&amp;TEXT(MAXIFS(Comps!$E$2:$E$1000,Comps!$A$2:$A$1000,A610,Comps!$C$2:$C$1000,"Sold",Comps!$H$2:$H$1000,"&lt;&gt;Loose"),"0"))</f>
        <v/>
      </c>
      <c r="M610" s="24">
        <f>IF(OR(F610="",H610=""),"",ROUND((F610+N(I610)+IF(N(I610)&gt;0,Settings!$B$14,0)+IFERROR(VLOOKUP(H610,Settings!$A$2:$C$10,3,FALSE),0)+Settings!$B$13)/(1-IFERROR(VLOOKUP(H610,Settings!$A$2:$C$10,2,FALSE),0)),2))</f>
        <v/>
      </c>
      <c r="N610" s="9" t="n"/>
      <c r="P610" s="22" t="n"/>
      <c r="Q610" s="22" t="n"/>
      <c r="R610" s="9" t="n"/>
      <c r="S610" s="9" t="n"/>
      <c r="T610" s="24">
        <f>IF(R610="","",ROUND(R610*IFERROR(VLOOKUP(H610,Settings!$A$2:$C$10,2,FALSE),0)+IFERROR(VLOOKUP(H610,Settings!$A$2:$C$10,3,FALSE),0),2))</f>
        <v/>
      </c>
      <c r="U610" s="24">
        <f>IF(R610="","",ROUND(R610-F610-N(S610)-IF(N(S610)&gt;0,Settings!$B$14,0)-T610,2))</f>
        <v/>
      </c>
      <c r="V610" s="23">
        <f>IF(OR(P610="",Q610=""),"",Q610-P610)</f>
        <v/>
      </c>
      <c r="W610" s="23">
        <f>IF(OR(P610="",O610&lt;&gt;"Listed"),"",TODAY()-P610)</f>
        <v/>
      </c>
    </row>
    <row r="611">
      <c r="E611" s="22" t="n"/>
      <c r="F611" s="9" t="n"/>
      <c r="I611" s="9" t="n"/>
      <c r="J611" s="23">
        <f>IF(A611="","",COUNTIFS(Comps!$A$2:$A$1000,A611,Comps!$C$2:$C$1000,"Sold",Comps!$H$2:$H$1000,"&lt;&gt;Loose"))</f>
        <v/>
      </c>
      <c r="K611" s="24">
        <f>IF(A611="","",IFERROR(AVERAGEIFS(Comps!$E$2:$E$1000,Comps!$A$2:$A$1000,A611,Comps!$C$2:$C$1000,"Sold",Comps!$H$2:$H$1000,"&lt;&gt;Loose"),""))</f>
        <v/>
      </c>
      <c r="L611" s="23">
        <f>IF(OR(A611="",J611=0),"",TEXT(MINIFS(Comps!$E$2:$E$1000,Comps!$A$2:$A$1000,A611,Comps!$C$2:$C$1000,"Sold",Comps!$H$2:$H$1000,"&lt;&gt;Loose"),"0")&amp;"-"&amp;TEXT(MAXIFS(Comps!$E$2:$E$1000,Comps!$A$2:$A$1000,A611,Comps!$C$2:$C$1000,"Sold",Comps!$H$2:$H$1000,"&lt;&gt;Loose"),"0"))</f>
        <v/>
      </c>
      <c r="M611" s="24">
        <f>IF(OR(F611="",H611=""),"",ROUND((F611+N(I611)+IF(N(I611)&gt;0,Settings!$B$14,0)+IFERROR(VLOOKUP(H611,Settings!$A$2:$C$10,3,FALSE),0)+Settings!$B$13)/(1-IFERROR(VLOOKUP(H611,Settings!$A$2:$C$10,2,FALSE),0)),2))</f>
        <v/>
      </c>
      <c r="N611" s="9" t="n"/>
      <c r="P611" s="22" t="n"/>
      <c r="Q611" s="22" t="n"/>
      <c r="R611" s="9" t="n"/>
      <c r="S611" s="9" t="n"/>
      <c r="T611" s="24">
        <f>IF(R611="","",ROUND(R611*IFERROR(VLOOKUP(H611,Settings!$A$2:$C$10,2,FALSE),0)+IFERROR(VLOOKUP(H611,Settings!$A$2:$C$10,3,FALSE),0),2))</f>
        <v/>
      </c>
      <c r="U611" s="24">
        <f>IF(R611="","",ROUND(R611-F611-N(S611)-IF(N(S611)&gt;0,Settings!$B$14,0)-T611,2))</f>
        <v/>
      </c>
      <c r="V611" s="23">
        <f>IF(OR(P611="",Q611=""),"",Q611-P611)</f>
        <v/>
      </c>
      <c r="W611" s="23">
        <f>IF(OR(P611="",O611&lt;&gt;"Listed"),"",TODAY()-P611)</f>
        <v/>
      </c>
    </row>
    <row r="612">
      <c r="E612" s="22" t="n"/>
      <c r="F612" s="9" t="n"/>
      <c r="I612" s="9" t="n"/>
      <c r="J612" s="23">
        <f>IF(A612="","",COUNTIFS(Comps!$A$2:$A$1000,A612,Comps!$C$2:$C$1000,"Sold",Comps!$H$2:$H$1000,"&lt;&gt;Loose"))</f>
        <v/>
      </c>
      <c r="K612" s="24">
        <f>IF(A612="","",IFERROR(AVERAGEIFS(Comps!$E$2:$E$1000,Comps!$A$2:$A$1000,A612,Comps!$C$2:$C$1000,"Sold",Comps!$H$2:$H$1000,"&lt;&gt;Loose"),""))</f>
        <v/>
      </c>
      <c r="L612" s="23">
        <f>IF(OR(A612="",J612=0),"",TEXT(MINIFS(Comps!$E$2:$E$1000,Comps!$A$2:$A$1000,A612,Comps!$C$2:$C$1000,"Sold",Comps!$H$2:$H$1000,"&lt;&gt;Loose"),"0")&amp;"-"&amp;TEXT(MAXIFS(Comps!$E$2:$E$1000,Comps!$A$2:$A$1000,A612,Comps!$C$2:$C$1000,"Sold",Comps!$H$2:$H$1000,"&lt;&gt;Loose"),"0"))</f>
        <v/>
      </c>
      <c r="M612" s="24">
        <f>IF(OR(F612="",H612=""),"",ROUND((F612+N(I612)+IF(N(I612)&gt;0,Settings!$B$14,0)+IFERROR(VLOOKUP(H612,Settings!$A$2:$C$10,3,FALSE),0)+Settings!$B$13)/(1-IFERROR(VLOOKUP(H612,Settings!$A$2:$C$10,2,FALSE),0)),2))</f>
        <v/>
      </c>
      <c r="N612" s="9" t="n"/>
      <c r="P612" s="22" t="n"/>
      <c r="Q612" s="22" t="n"/>
      <c r="R612" s="9" t="n"/>
      <c r="S612" s="9" t="n"/>
      <c r="T612" s="24">
        <f>IF(R612="","",ROUND(R612*IFERROR(VLOOKUP(H612,Settings!$A$2:$C$10,2,FALSE),0)+IFERROR(VLOOKUP(H612,Settings!$A$2:$C$10,3,FALSE),0),2))</f>
        <v/>
      </c>
      <c r="U612" s="24">
        <f>IF(R612="","",ROUND(R612-F612-N(S612)-IF(N(S612)&gt;0,Settings!$B$14,0)-T612,2))</f>
        <v/>
      </c>
      <c r="V612" s="23">
        <f>IF(OR(P612="",Q612=""),"",Q612-P612)</f>
        <v/>
      </c>
      <c r="W612" s="23">
        <f>IF(OR(P612="",O612&lt;&gt;"Listed"),"",TODAY()-P612)</f>
        <v/>
      </c>
    </row>
    <row r="613">
      <c r="E613" s="22" t="n"/>
      <c r="F613" s="9" t="n"/>
      <c r="I613" s="9" t="n"/>
      <c r="J613" s="23">
        <f>IF(A613="","",COUNTIFS(Comps!$A$2:$A$1000,A613,Comps!$C$2:$C$1000,"Sold",Comps!$H$2:$H$1000,"&lt;&gt;Loose"))</f>
        <v/>
      </c>
      <c r="K613" s="24">
        <f>IF(A613="","",IFERROR(AVERAGEIFS(Comps!$E$2:$E$1000,Comps!$A$2:$A$1000,A613,Comps!$C$2:$C$1000,"Sold",Comps!$H$2:$H$1000,"&lt;&gt;Loose"),""))</f>
        <v/>
      </c>
      <c r="L613" s="23">
        <f>IF(OR(A613="",J613=0),"",TEXT(MINIFS(Comps!$E$2:$E$1000,Comps!$A$2:$A$1000,A613,Comps!$C$2:$C$1000,"Sold",Comps!$H$2:$H$1000,"&lt;&gt;Loose"),"0")&amp;"-"&amp;TEXT(MAXIFS(Comps!$E$2:$E$1000,Comps!$A$2:$A$1000,A613,Comps!$C$2:$C$1000,"Sold",Comps!$H$2:$H$1000,"&lt;&gt;Loose"),"0"))</f>
        <v/>
      </c>
      <c r="M613" s="24">
        <f>IF(OR(F613="",H613=""),"",ROUND((F613+N(I613)+IF(N(I613)&gt;0,Settings!$B$14,0)+IFERROR(VLOOKUP(H613,Settings!$A$2:$C$10,3,FALSE),0)+Settings!$B$13)/(1-IFERROR(VLOOKUP(H613,Settings!$A$2:$C$10,2,FALSE),0)),2))</f>
        <v/>
      </c>
      <c r="N613" s="9" t="n"/>
      <c r="P613" s="22" t="n"/>
      <c r="Q613" s="22" t="n"/>
      <c r="R613" s="9" t="n"/>
      <c r="S613" s="9" t="n"/>
      <c r="T613" s="24">
        <f>IF(R613="","",ROUND(R613*IFERROR(VLOOKUP(H613,Settings!$A$2:$C$10,2,FALSE),0)+IFERROR(VLOOKUP(H613,Settings!$A$2:$C$10,3,FALSE),0),2))</f>
        <v/>
      </c>
      <c r="U613" s="24">
        <f>IF(R613="","",ROUND(R613-F613-N(S613)-IF(N(S613)&gt;0,Settings!$B$14,0)-T613,2))</f>
        <v/>
      </c>
      <c r="V613" s="23">
        <f>IF(OR(P613="",Q613=""),"",Q613-P613)</f>
        <v/>
      </c>
      <c r="W613" s="23">
        <f>IF(OR(P613="",O613&lt;&gt;"Listed"),"",TODAY()-P613)</f>
        <v/>
      </c>
    </row>
    <row r="614">
      <c r="E614" s="22" t="n"/>
      <c r="F614" s="9" t="n"/>
      <c r="I614" s="9" t="n"/>
      <c r="J614" s="23">
        <f>IF(A614="","",COUNTIFS(Comps!$A$2:$A$1000,A614,Comps!$C$2:$C$1000,"Sold",Comps!$H$2:$H$1000,"&lt;&gt;Loose"))</f>
        <v/>
      </c>
      <c r="K614" s="24">
        <f>IF(A614="","",IFERROR(AVERAGEIFS(Comps!$E$2:$E$1000,Comps!$A$2:$A$1000,A614,Comps!$C$2:$C$1000,"Sold",Comps!$H$2:$H$1000,"&lt;&gt;Loose"),""))</f>
        <v/>
      </c>
      <c r="L614" s="23">
        <f>IF(OR(A614="",J614=0),"",TEXT(MINIFS(Comps!$E$2:$E$1000,Comps!$A$2:$A$1000,A614,Comps!$C$2:$C$1000,"Sold",Comps!$H$2:$H$1000,"&lt;&gt;Loose"),"0")&amp;"-"&amp;TEXT(MAXIFS(Comps!$E$2:$E$1000,Comps!$A$2:$A$1000,A614,Comps!$C$2:$C$1000,"Sold",Comps!$H$2:$H$1000,"&lt;&gt;Loose"),"0"))</f>
        <v/>
      </c>
      <c r="M614" s="24">
        <f>IF(OR(F614="",H614=""),"",ROUND((F614+N(I614)+IF(N(I614)&gt;0,Settings!$B$14,0)+IFERROR(VLOOKUP(H614,Settings!$A$2:$C$10,3,FALSE),0)+Settings!$B$13)/(1-IFERROR(VLOOKUP(H614,Settings!$A$2:$C$10,2,FALSE),0)),2))</f>
        <v/>
      </c>
      <c r="N614" s="9" t="n"/>
      <c r="P614" s="22" t="n"/>
      <c r="Q614" s="22" t="n"/>
      <c r="R614" s="9" t="n"/>
      <c r="S614" s="9" t="n"/>
      <c r="T614" s="24">
        <f>IF(R614="","",ROUND(R614*IFERROR(VLOOKUP(H614,Settings!$A$2:$C$10,2,FALSE),0)+IFERROR(VLOOKUP(H614,Settings!$A$2:$C$10,3,FALSE),0),2))</f>
        <v/>
      </c>
      <c r="U614" s="24">
        <f>IF(R614="","",ROUND(R614-F614-N(S614)-IF(N(S614)&gt;0,Settings!$B$14,0)-T614,2))</f>
        <v/>
      </c>
      <c r="V614" s="23">
        <f>IF(OR(P614="",Q614=""),"",Q614-P614)</f>
        <v/>
      </c>
      <c r="W614" s="23">
        <f>IF(OR(P614="",O614&lt;&gt;"Listed"),"",TODAY()-P614)</f>
        <v/>
      </c>
    </row>
    <row r="615">
      <c r="E615" s="22" t="n"/>
      <c r="F615" s="9" t="n"/>
      <c r="I615" s="9" t="n"/>
      <c r="J615" s="23">
        <f>IF(A615="","",COUNTIFS(Comps!$A$2:$A$1000,A615,Comps!$C$2:$C$1000,"Sold",Comps!$H$2:$H$1000,"&lt;&gt;Loose"))</f>
        <v/>
      </c>
      <c r="K615" s="24">
        <f>IF(A615="","",IFERROR(AVERAGEIFS(Comps!$E$2:$E$1000,Comps!$A$2:$A$1000,A615,Comps!$C$2:$C$1000,"Sold",Comps!$H$2:$H$1000,"&lt;&gt;Loose"),""))</f>
        <v/>
      </c>
      <c r="L615" s="23">
        <f>IF(OR(A615="",J615=0),"",TEXT(MINIFS(Comps!$E$2:$E$1000,Comps!$A$2:$A$1000,A615,Comps!$C$2:$C$1000,"Sold",Comps!$H$2:$H$1000,"&lt;&gt;Loose"),"0")&amp;"-"&amp;TEXT(MAXIFS(Comps!$E$2:$E$1000,Comps!$A$2:$A$1000,A615,Comps!$C$2:$C$1000,"Sold",Comps!$H$2:$H$1000,"&lt;&gt;Loose"),"0"))</f>
        <v/>
      </c>
      <c r="M615" s="24">
        <f>IF(OR(F615="",H615=""),"",ROUND((F615+N(I615)+IF(N(I615)&gt;0,Settings!$B$14,0)+IFERROR(VLOOKUP(H615,Settings!$A$2:$C$10,3,FALSE),0)+Settings!$B$13)/(1-IFERROR(VLOOKUP(H615,Settings!$A$2:$C$10,2,FALSE),0)),2))</f>
        <v/>
      </c>
      <c r="N615" s="9" t="n"/>
      <c r="P615" s="22" t="n"/>
      <c r="Q615" s="22" t="n"/>
      <c r="R615" s="9" t="n"/>
      <c r="S615" s="9" t="n"/>
      <c r="T615" s="24">
        <f>IF(R615="","",ROUND(R615*IFERROR(VLOOKUP(H615,Settings!$A$2:$C$10,2,FALSE),0)+IFERROR(VLOOKUP(H615,Settings!$A$2:$C$10,3,FALSE),0),2))</f>
        <v/>
      </c>
      <c r="U615" s="24">
        <f>IF(R615="","",ROUND(R615-F615-N(S615)-IF(N(S615)&gt;0,Settings!$B$14,0)-T615,2))</f>
        <v/>
      </c>
      <c r="V615" s="23">
        <f>IF(OR(P615="",Q615=""),"",Q615-P615)</f>
        <v/>
      </c>
      <c r="W615" s="23">
        <f>IF(OR(P615="",O615&lt;&gt;"Listed"),"",TODAY()-P615)</f>
        <v/>
      </c>
    </row>
    <row r="616">
      <c r="E616" s="22" t="n"/>
      <c r="F616" s="9" t="n"/>
      <c r="I616" s="9" t="n"/>
      <c r="J616" s="23">
        <f>IF(A616="","",COUNTIFS(Comps!$A$2:$A$1000,A616,Comps!$C$2:$C$1000,"Sold",Comps!$H$2:$H$1000,"&lt;&gt;Loose"))</f>
        <v/>
      </c>
      <c r="K616" s="24">
        <f>IF(A616="","",IFERROR(AVERAGEIFS(Comps!$E$2:$E$1000,Comps!$A$2:$A$1000,A616,Comps!$C$2:$C$1000,"Sold",Comps!$H$2:$H$1000,"&lt;&gt;Loose"),""))</f>
        <v/>
      </c>
      <c r="L616" s="23">
        <f>IF(OR(A616="",J616=0),"",TEXT(MINIFS(Comps!$E$2:$E$1000,Comps!$A$2:$A$1000,A616,Comps!$C$2:$C$1000,"Sold",Comps!$H$2:$H$1000,"&lt;&gt;Loose"),"0")&amp;"-"&amp;TEXT(MAXIFS(Comps!$E$2:$E$1000,Comps!$A$2:$A$1000,A616,Comps!$C$2:$C$1000,"Sold",Comps!$H$2:$H$1000,"&lt;&gt;Loose"),"0"))</f>
        <v/>
      </c>
      <c r="M616" s="24">
        <f>IF(OR(F616="",H616=""),"",ROUND((F616+N(I616)+IF(N(I616)&gt;0,Settings!$B$14,0)+IFERROR(VLOOKUP(H616,Settings!$A$2:$C$10,3,FALSE),0)+Settings!$B$13)/(1-IFERROR(VLOOKUP(H616,Settings!$A$2:$C$10,2,FALSE),0)),2))</f>
        <v/>
      </c>
      <c r="N616" s="9" t="n"/>
      <c r="P616" s="22" t="n"/>
      <c r="Q616" s="22" t="n"/>
      <c r="R616" s="9" t="n"/>
      <c r="S616" s="9" t="n"/>
      <c r="T616" s="24">
        <f>IF(R616="","",ROUND(R616*IFERROR(VLOOKUP(H616,Settings!$A$2:$C$10,2,FALSE),0)+IFERROR(VLOOKUP(H616,Settings!$A$2:$C$10,3,FALSE),0),2))</f>
        <v/>
      </c>
      <c r="U616" s="24">
        <f>IF(R616="","",ROUND(R616-F616-N(S616)-IF(N(S616)&gt;0,Settings!$B$14,0)-T616,2))</f>
        <v/>
      </c>
      <c r="V616" s="23">
        <f>IF(OR(P616="",Q616=""),"",Q616-P616)</f>
        <v/>
      </c>
      <c r="W616" s="23">
        <f>IF(OR(P616="",O616&lt;&gt;"Listed"),"",TODAY()-P616)</f>
        <v/>
      </c>
    </row>
    <row r="617">
      <c r="E617" s="22" t="n"/>
      <c r="F617" s="9" t="n"/>
      <c r="I617" s="9" t="n"/>
      <c r="J617" s="23">
        <f>IF(A617="","",COUNTIFS(Comps!$A$2:$A$1000,A617,Comps!$C$2:$C$1000,"Sold",Comps!$H$2:$H$1000,"&lt;&gt;Loose"))</f>
        <v/>
      </c>
      <c r="K617" s="24">
        <f>IF(A617="","",IFERROR(AVERAGEIFS(Comps!$E$2:$E$1000,Comps!$A$2:$A$1000,A617,Comps!$C$2:$C$1000,"Sold",Comps!$H$2:$H$1000,"&lt;&gt;Loose"),""))</f>
        <v/>
      </c>
      <c r="L617" s="23">
        <f>IF(OR(A617="",J617=0),"",TEXT(MINIFS(Comps!$E$2:$E$1000,Comps!$A$2:$A$1000,A617,Comps!$C$2:$C$1000,"Sold",Comps!$H$2:$H$1000,"&lt;&gt;Loose"),"0")&amp;"-"&amp;TEXT(MAXIFS(Comps!$E$2:$E$1000,Comps!$A$2:$A$1000,A617,Comps!$C$2:$C$1000,"Sold",Comps!$H$2:$H$1000,"&lt;&gt;Loose"),"0"))</f>
        <v/>
      </c>
      <c r="M617" s="24">
        <f>IF(OR(F617="",H617=""),"",ROUND((F617+N(I617)+IF(N(I617)&gt;0,Settings!$B$14,0)+IFERROR(VLOOKUP(H617,Settings!$A$2:$C$10,3,FALSE),0)+Settings!$B$13)/(1-IFERROR(VLOOKUP(H617,Settings!$A$2:$C$10,2,FALSE),0)),2))</f>
        <v/>
      </c>
      <c r="N617" s="9" t="n"/>
      <c r="P617" s="22" t="n"/>
      <c r="Q617" s="22" t="n"/>
      <c r="R617" s="9" t="n"/>
      <c r="S617" s="9" t="n"/>
      <c r="T617" s="24">
        <f>IF(R617="","",ROUND(R617*IFERROR(VLOOKUP(H617,Settings!$A$2:$C$10,2,FALSE),0)+IFERROR(VLOOKUP(H617,Settings!$A$2:$C$10,3,FALSE),0),2))</f>
        <v/>
      </c>
      <c r="U617" s="24">
        <f>IF(R617="","",ROUND(R617-F617-N(S617)-IF(N(S617)&gt;0,Settings!$B$14,0)-T617,2))</f>
        <v/>
      </c>
      <c r="V617" s="23">
        <f>IF(OR(P617="",Q617=""),"",Q617-P617)</f>
        <v/>
      </c>
      <c r="W617" s="23">
        <f>IF(OR(P617="",O617&lt;&gt;"Listed"),"",TODAY()-P617)</f>
        <v/>
      </c>
    </row>
    <row r="618">
      <c r="E618" s="22" t="n"/>
      <c r="F618" s="9" t="n"/>
      <c r="I618" s="9" t="n"/>
      <c r="J618" s="23">
        <f>IF(A618="","",COUNTIFS(Comps!$A$2:$A$1000,A618,Comps!$C$2:$C$1000,"Sold",Comps!$H$2:$H$1000,"&lt;&gt;Loose"))</f>
        <v/>
      </c>
      <c r="K618" s="24">
        <f>IF(A618="","",IFERROR(AVERAGEIFS(Comps!$E$2:$E$1000,Comps!$A$2:$A$1000,A618,Comps!$C$2:$C$1000,"Sold",Comps!$H$2:$H$1000,"&lt;&gt;Loose"),""))</f>
        <v/>
      </c>
      <c r="L618" s="23">
        <f>IF(OR(A618="",J618=0),"",TEXT(MINIFS(Comps!$E$2:$E$1000,Comps!$A$2:$A$1000,A618,Comps!$C$2:$C$1000,"Sold",Comps!$H$2:$H$1000,"&lt;&gt;Loose"),"0")&amp;"-"&amp;TEXT(MAXIFS(Comps!$E$2:$E$1000,Comps!$A$2:$A$1000,A618,Comps!$C$2:$C$1000,"Sold",Comps!$H$2:$H$1000,"&lt;&gt;Loose"),"0"))</f>
        <v/>
      </c>
      <c r="M618" s="24">
        <f>IF(OR(F618="",H618=""),"",ROUND((F618+N(I618)+IF(N(I618)&gt;0,Settings!$B$14,0)+IFERROR(VLOOKUP(H618,Settings!$A$2:$C$10,3,FALSE),0)+Settings!$B$13)/(1-IFERROR(VLOOKUP(H618,Settings!$A$2:$C$10,2,FALSE),0)),2))</f>
        <v/>
      </c>
      <c r="N618" s="9" t="n"/>
      <c r="P618" s="22" t="n"/>
      <c r="Q618" s="22" t="n"/>
      <c r="R618" s="9" t="n"/>
      <c r="S618" s="9" t="n"/>
      <c r="T618" s="24">
        <f>IF(R618="","",ROUND(R618*IFERROR(VLOOKUP(H618,Settings!$A$2:$C$10,2,FALSE),0)+IFERROR(VLOOKUP(H618,Settings!$A$2:$C$10,3,FALSE),0),2))</f>
        <v/>
      </c>
      <c r="U618" s="24">
        <f>IF(R618="","",ROUND(R618-F618-N(S618)-IF(N(S618)&gt;0,Settings!$B$14,0)-T618,2))</f>
        <v/>
      </c>
      <c r="V618" s="23">
        <f>IF(OR(P618="",Q618=""),"",Q618-P618)</f>
        <v/>
      </c>
      <c r="W618" s="23">
        <f>IF(OR(P618="",O618&lt;&gt;"Listed"),"",TODAY()-P618)</f>
        <v/>
      </c>
    </row>
    <row r="619">
      <c r="E619" s="22" t="n"/>
      <c r="F619" s="9" t="n"/>
      <c r="I619" s="9" t="n"/>
      <c r="J619" s="23">
        <f>IF(A619="","",COUNTIFS(Comps!$A$2:$A$1000,A619,Comps!$C$2:$C$1000,"Sold",Comps!$H$2:$H$1000,"&lt;&gt;Loose"))</f>
        <v/>
      </c>
      <c r="K619" s="24">
        <f>IF(A619="","",IFERROR(AVERAGEIFS(Comps!$E$2:$E$1000,Comps!$A$2:$A$1000,A619,Comps!$C$2:$C$1000,"Sold",Comps!$H$2:$H$1000,"&lt;&gt;Loose"),""))</f>
        <v/>
      </c>
      <c r="L619" s="23">
        <f>IF(OR(A619="",J619=0),"",TEXT(MINIFS(Comps!$E$2:$E$1000,Comps!$A$2:$A$1000,A619,Comps!$C$2:$C$1000,"Sold",Comps!$H$2:$H$1000,"&lt;&gt;Loose"),"0")&amp;"-"&amp;TEXT(MAXIFS(Comps!$E$2:$E$1000,Comps!$A$2:$A$1000,A619,Comps!$C$2:$C$1000,"Sold",Comps!$H$2:$H$1000,"&lt;&gt;Loose"),"0"))</f>
        <v/>
      </c>
      <c r="M619" s="24">
        <f>IF(OR(F619="",H619=""),"",ROUND((F619+N(I619)+IF(N(I619)&gt;0,Settings!$B$14,0)+IFERROR(VLOOKUP(H619,Settings!$A$2:$C$10,3,FALSE),0)+Settings!$B$13)/(1-IFERROR(VLOOKUP(H619,Settings!$A$2:$C$10,2,FALSE),0)),2))</f>
        <v/>
      </c>
      <c r="N619" s="9" t="n"/>
      <c r="P619" s="22" t="n"/>
      <c r="Q619" s="22" t="n"/>
      <c r="R619" s="9" t="n"/>
      <c r="S619" s="9" t="n"/>
      <c r="T619" s="24">
        <f>IF(R619="","",ROUND(R619*IFERROR(VLOOKUP(H619,Settings!$A$2:$C$10,2,FALSE),0)+IFERROR(VLOOKUP(H619,Settings!$A$2:$C$10,3,FALSE),0),2))</f>
        <v/>
      </c>
      <c r="U619" s="24">
        <f>IF(R619="","",ROUND(R619-F619-N(S619)-IF(N(S619)&gt;0,Settings!$B$14,0)-T619,2))</f>
        <v/>
      </c>
      <c r="V619" s="23">
        <f>IF(OR(P619="",Q619=""),"",Q619-P619)</f>
        <v/>
      </c>
      <c r="W619" s="23">
        <f>IF(OR(P619="",O619&lt;&gt;"Listed"),"",TODAY()-P619)</f>
        <v/>
      </c>
    </row>
    <row r="620">
      <c r="E620" s="22" t="n"/>
      <c r="F620" s="9" t="n"/>
      <c r="I620" s="9" t="n"/>
      <c r="J620" s="23">
        <f>IF(A620="","",COUNTIFS(Comps!$A$2:$A$1000,A620,Comps!$C$2:$C$1000,"Sold",Comps!$H$2:$H$1000,"&lt;&gt;Loose"))</f>
        <v/>
      </c>
      <c r="K620" s="24">
        <f>IF(A620="","",IFERROR(AVERAGEIFS(Comps!$E$2:$E$1000,Comps!$A$2:$A$1000,A620,Comps!$C$2:$C$1000,"Sold",Comps!$H$2:$H$1000,"&lt;&gt;Loose"),""))</f>
        <v/>
      </c>
      <c r="L620" s="23">
        <f>IF(OR(A620="",J620=0),"",TEXT(MINIFS(Comps!$E$2:$E$1000,Comps!$A$2:$A$1000,A620,Comps!$C$2:$C$1000,"Sold",Comps!$H$2:$H$1000,"&lt;&gt;Loose"),"0")&amp;"-"&amp;TEXT(MAXIFS(Comps!$E$2:$E$1000,Comps!$A$2:$A$1000,A620,Comps!$C$2:$C$1000,"Sold",Comps!$H$2:$H$1000,"&lt;&gt;Loose"),"0"))</f>
        <v/>
      </c>
      <c r="M620" s="24">
        <f>IF(OR(F620="",H620=""),"",ROUND((F620+N(I620)+IF(N(I620)&gt;0,Settings!$B$14,0)+IFERROR(VLOOKUP(H620,Settings!$A$2:$C$10,3,FALSE),0)+Settings!$B$13)/(1-IFERROR(VLOOKUP(H620,Settings!$A$2:$C$10,2,FALSE),0)),2))</f>
        <v/>
      </c>
      <c r="N620" s="9" t="n"/>
      <c r="P620" s="22" t="n"/>
      <c r="Q620" s="22" t="n"/>
      <c r="R620" s="9" t="n"/>
      <c r="S620" s="9" t="n"/>
      <c r="T620" s="24">
        <f>IF(R620="","",ROUND(R620*IFERROR(VLOOKUP(H620,Settings!$A$2:$C$10,2,FALSE),0)+IFERROR(VLOOKUP(H620,Settings!$A$2:$C$10,3,FALSE),0),2))</f>
        <v/>
      </c>
      <c r="U620" s="24">
        <f>IF(R620="","",ROUND(R620-F620-N(S620)-IF(N(S620)&gt;0,Settings!$B$14,0)-T620,2))</f>
        <v/>
      </c>
      <c r="V620" s="23">
        <f>IF(OR(P620="",Q620=""),"",Q620-P620)</f>
        <v/>
      </c>
      <c r="W620" s="23">
        <f>IF(OR(P620="",O620&lt;&gt;"Listed"),"",TODAY()-P620)</f>
        <v/>
      </c>
    </row>
    <row r="621">
      <c r="E621" s="22" t="n"/>
      <c r="F621" s="9" t="n"/>
      <c r="I621" s="9" t="n"/>
      <c r="J621" s="23">
        <f>IF(A621="","",COUNTIFS(Comps!$A$2:$A$1000,A621,Comps!$C$2:$C$1000,"Sold",Comps!$H$2:$H$1000,"&lt;&gt;Loose"))</f>
        <v/>
      </c>
      <c r="K621" s="24">
        <f>IF(A621="","",IFERROR(AVERAGEIFS(Comps!$E$2:$E$1000,Comps!$A$2:$A$1000,A621,Comps!$C$2:$C$1000,"Sold",Comps!$H$2:$H$1000,"&lt;&gt;Loose"),""))</f>
        <v/>
      </c>
      <c r="L621" s="23">
        <f>IF(OR(A621="",J621=0),"",TEXT(MINIFS(Comps!$E$2:$E$1000,Comps!$A$2:$A$1000,A621,Comps!$C$2:$C$1000,"Sold",Comps!$H$2:$H$1000,"&lt;&gt;Loose"),"0")&amp;"-"&amp;TEXT(MAXIFS(Comps!$E$2:$E$1000,Comps!$A$2:$A$1000,A621,Comps!$C$2:$C$1000,"Sold",Comps!$H$2:$H$1000,"&lt;&gt;Loose"),"0"))</f>
        <v/>
      </c>
      <c r="M621" s="24">
        <f>IF(OR(F621="",H621=""),"",ROUND((F621+N(I621)+IF(N(I621)&gt;0,Settings!$B$14,0)+IFERROR(VLOOKUP(H621,Settings!$A$2:$C$10,3,FALSE),0)+Settings!$B$13)/(1-IFERROR(VLOOKUP(H621,Settings!$A$2:$C$10,2,FALSE),0)),2))</f>
        <v/>
      </c>
      <c r="N621" s="9" t="n"/>
      <c r="P621" s="22" t="n"/>
      <c r="Q621" s="22" t="n"/>
      <c r="R621" s="9" t="n"/>
      <c r="S621" s="9" t="n"/>
      <c r="T621" s="24">
        <f>IF(R621="","",ROUND(R621*IFERROR(VLOOKUP(H621,Settings!$A$2:$C$10,2,FALSE),0)+IFERROR(VLOOKUP(H621,Settings!$A$2:$C$10,3,FALSE),0),2))</f>
        <v/>
      </c>
      <c r="U621" s="24">
        <f>IF(R621="","",ROUND(R621-F621-N(S621)-IF(N(S621)&gt;0,Settings!$B$14,0)-T621,2))</f>
        <v/>
      </c>
      <c r="V621" s="23">
        <f>IF(OR(P621="",Q621=""),"",Q621-P621)</f>
        <v/>
      </c>
      <c r="W621" s="23">
        <f>IF(OR(P621="",O621&lt;&gt;"Listed"),"",TODAY()-P621)</f>
        <v/>
      </c>
    </row>
    <row r="622">
      <c r="E622" s="22" t="n"/>
      <c r="F622" s="9" t="n"/>
      <c r="I622" s="9" t="n"/>
      <c r="J622" s="23">
        <f>IF(A622="","",COUNTIFS(Comps!$A$2:$A$1000,A622,Comps!$C$2:$C$1000,"Sold",Comps!$H$2:$H$1000,"&lt;&gt;Loose"))</f>
        <v/>
      </c>
      <c r="K622" s="24">
        <f>IF(A622="","",IFERROR(AVERAGEIFS(Comps!$E$2:$E$1000,Comps!$A$2:$A$1000,A622,Comps!$C$2:$C$1000,"Sold",Comps!$H$2:$H$1000,"&lt;&gt;Loose"),""))</f>
        <v/>
      </c>
      <c r="L622" s="23">
        <f>IF(OR(A622="",J622=0),"",TEXT(MINIFS(Comps!$E$2:$E$1000,Comps!$A$2:$A$1000,A622,Comps!$C$2:$C$1000,"Sold",Comps!$H$2:$H$1000,"&lt;&gt;Loose"),"0")&amp;"-"&amp;TEXT(MAXIFS(Comps!$E$2:$E$1000,Comps!$A$2:$A$1000,A622,Comps!$C$2:$C$1000,"Sold",Comps!$H$2:$H$1000,"&lt;&gt;Loose"),"0"))</f>
        <v/>
      </c>
      <c r="M622" s="24">
        <f>IF(OR(F622="",H622=""),"",ROUND((F622+N(I622)+IF(N(I622)&gt;0,Settings!$B$14,0)+IFERROR(VLOOKUP(H622,Settings!$A$2:$C$10,3,FALSE),0)+Settings!$B$13)/(1-IFERROR(VLOOKUP(H622,Settings!$A$2:$C$10,2,FALSE),0)),2))</f>
        <v/>
      </c>
      <c r="N622" s="9" t="n"/>
      <c r="P622" s="22" t="n"/>
      <c r="Q622" s="22" t="n"/>
      <c r="R622" s="9" t="n"/>
      <c r="S622" s="9" t="n"/>
      <c r="T622" s="24">
        <f>IF(R622="","",ROUND(R622*IFERROR(VLOOKUP(H622,Settings!$A$2:$C$10,2,FALSE),0)+IFERROR(VLOOKUP(H622,Settings!$A$2:$C$10,3,FALSE),0),2))</f>
        <v/>
      </c>
      <c r="U622" s="24">
        <f>IF(R622="","",ROUND(R622-F622-N(S622)-IF(N(S622)&gt;0,Settings!$B$14,0)-T622,2))</f>
        <v/>
      </c>
      <c r="V622" s="23">
        <f>IF(OR(P622="",Q622=""),"",Q622-P622)</f>
        <v/>
      </c>
      <c r="W622" s="23">
        <f>IF(OR(P622="",O622&lt;&gt;"Listed"),"",TODAY()-P622)</f>
        <v/>
      </c>
    </row>
    <row r="623">
      <c r="E623" s="22" t="n"/>
      <c r="F623" s="9" t="n"/>
      <c r="I623" s="9" t="n"/>
      <c r="J623" s="23">
        <f>IF(A623="","",COUNTIFS(Comps!$A$2:$A$1000,A623,Comps!$C$2:$C$1000,"Sold",Comps!$H$2:$H$1000,"&lt;&gt;Loose"))</f>
        <v/>
      </c>
      <c r="K623" s="24">
        <f>IF(A623="","",IFERROR(AVERAGEIFS(Comps!$E$2:$E$1000,Comps!$A$2:$A$1000,A623,Comps!$C$2:$C$1000,"Sold",Comps!$H$2:$H$1000,"&lt;&gt;Loose"),""))</f>
        <v/>
      </c>
      <c r="L623" s="23">
        <f>IF(OR(A623="",J623=0),"",TEXT(MINIFS(Comps!$E$2:$E$1000,Comps!$A$2:$A$1000,A623,Comps!$C$2:$C$1000,"Sold",Comps!$H$2:$H$1000,"&lt;&gt;Loose"),"0")&amp;"-"&amp;TEXT(MAXIFS(Comps!$E$2:$E$1000,Comps!$A$2:$A$1000,A623,Comps!$C$2:$C$1000,"Sold",Comps!$H$2:$H$1000,"&lt;&gt;Loose"),"0"))</f>
        <v/>
      </c>
      <c r="M623" s="24">
        <f>IF(OR(F623="",H623=""),"",ROUND((F623+N(I623)+IF(N(I623)&gt;0,Settings!$B$14,0)+IFERROR(VLOOKUP(H623,Settings!$A$2:$C$10,3,FALSE),0)+Settings!$B$13)/(1-IFERROR(VLOOKUP(H623,Settings!$A$2:$C$10,2,FALSE),0)),2))</f>
        <v/>
      </c>
      <c r="N623" s="9" t="n"/>
      <c r="P623" s="22" t="n"/>
      <c r="Q623" s="22" t="n"/>
      <c r="R623" s="9" t="n"/>
      <c r="S623" s="9" t="n"/>
      <c r="T623" s="24">
        <f>IF(R623="","",ROUND(R623*IFERROR(VLOOKUP(H623,Settings!$A$2:$C$10,2,FALSE),0)+IFERROR(VLOOKUP(H623,Settings!$A$2:$C$10,3,FALSE),0),2))</f>
        <v/>
      </c>
      <c r="U623" s="24">
        <f>IF(R623="","",ROUND(R623-F623-N(S623)-IF(N(S623)&gt;0,Settings!$B$14,0)-T623,2))</f>
        <v/>
      </c>
      <c r="V623" s="23">
        <f>IF(OR(P623="",Q623=""),"",Q623-P623)</f>
        <v/>
      </c>
      <c r="W623" s="23">
        <f>IF(OR(P623="",O623&lt;&gt;"Listed"),"",TODAY()-P623)</f>
        <v/>
      </c>
    </row>
    <row r="624">
      <c r="E624" s="22" t="n"/>
      <c r="F624" s="9" t="n"/>
      <c r="I624" s="9" t="n"/>
      <c r="J624" s="23">
        <f>IF(A624="","",COUNTIFS(Comps!$A$2:$A$1000,A624,Comps!$C$2:$C$1000,"Sold",Comps!$H$2:$H$1000,"&lt;&gt;Loose"))</f>
        <v/>
      </c>
      <c r="K624" s="24">
        <f>IF(A624="","",IFERROR(AVERAGEIFS(Comps!$E$2:$E$1000,Comps!$A$2:$A$1000,A624,Comps!$C$2:$C$1000,"Sold",Comps!$H$2:$H$1000,"&lt;&gt;Loose"),""))</f>
        <v/>
      </c>
      <c r="L624" s="23">
        <f>IF(OR(A624="",J624=0),"",TEXT(MINIFS(Comps!$E$2:$E$1000,Comps!$A$2:$A$1000,A624,Comps!$C$2:$C$1000,"Sold",Comps!$H$2:$H$1000,"&lt;&gt;Loose"),"0")&amp;"-"&amp;TEXT(MAXIFS(Comps!$E$2:$E$1000,Comps!$A$2:$A$1000,A624,Comps!$C$2:$C$1000,"Sold",Comps!$H$2:$H$1000,"&lt;&gt;Loose"),"0"))</f>
        <v/>
      </c>
      <c r="M624" s="24">
        <f>IF(OR(F624="",H624=""),"",ROUND((F624+N(I624)+IF(N(I624)&gt;0,Settings!$B$14,0)+IFERROR(VLOOKUP(H624,Settings!$A$2:$C$10,3,FALSE),0)+Settings!$B$13)/(1-IFERROR(VLOOKUP(H624,Settings!$A$2:$C$10,2,FALSE),0)),2))</f>
        <v/>
      </c>
      <c r="N624" s="9" t="n"/>
      <c r="P624" s="22" t="n"/>
      <c r="Q624" s="22" t="n"/>
      <c r="R624" s="9" t="n"/>
      <c r="S624" s="9" t="n"/>
      <c r="T624" s="24">
        <f>IF(R624="","",ROUND(R624*IFERROR(VLOOKUP(H624,Settings!$A$2:$C$10,2,FALSE),0)+IFERROR(VLOOKUP(H624,Settings!$A$2:$C$10,3,FALSE),0),2))</f>
        <v/>
      </c>
      <c r="U624" s="24">
        <f>IF(R624="","",ROUND(R624-F624-N(S624)-IF(N(S624)&gt;0,Settings!$B$14,0)-T624,2))</f>
        <v/>
      </c>
      <c r="V624" s="23">
        <f>IF(OR(P624="",Q624=""),"",Q624-P624)</f>
        <v/>
      </c>
      <c r="W624" s="23">
        <f>IF(OR(P624="",O624&lt;&gt;"Listed"),"",TODAY()-P624)</f>
        <v/>
      </c>
    </row>
    <row r="625">
      <c r="E625" s="22" t="n"/>
      <c r="F625" s="9" t="n"/>
      <c r="I625" s="9" t="n"/>
      <c r="J625" s="23">
        <f>IF(A625="","",COUNTIFS(Comps!$A$2:$A$1000,A625,Comps!$C$2:$C$1000,"Sold",Comps!$H$2:$H$1000,"&lt;&gt;Loose"))</f>
        <v/>
      </c>
      <c r="K625" s="24">
        <f>IF(A625="","",IFERROR(AVERAGEIFS(Comps!$E$2:$E$1000,Comps!$A$2:$A$1000,A625,Comps!$C$2:$C$1000,"Sold",Comps!$H$2:$H$1000,"&lt;&gt;Loose"),""))</f>
        <v/>
      </c>
      <c r="L625" s="23">
        <f>IF(OR(A625="",J625=0),"",TEXT(MINIFS(Comps!$E$2:$E$1000,Comps!$A$2:$A$1000,A625,Comps!$C$2:$C$1000,"Sold",Comps!$H$2:$H$1000,"&lt;&gt;Loose"),"0")&amp;"-"&amp;TEXT(MAXIFS(Comps!$E$2:$E$1000,Comps!$A$2:$A$1000,A625,Comps!$C$2:$C$1000,"Sold",Comps!$H$2:$H$1000,"&lt;&gt;Loose"),"0"))</f>
        <v/>
      </c>
      <c r="M625" s="24">
        <f>IF(OR(F625="",H625=""),"",ROUND((F625+N(I625)+IF(N(I625)&gt;0,Settings!$B$14,0)+IFERROR(VLOOKUP(H625,Settings!$A$2:$C$10,3,FALSE),0)+Settings!$B$13)/(1-IFERROR(VLOOKUP(H625,Settings!$A$2:$C$10,2,FALSE),0)),2))</f>
        <v/>
      </c>
      <c r="N625" s="9" t="n"/>
      <c r="P625" s="22" t="n"/>
      <c r="Q625" s="22" t="n"/>
      <c r="R625" s="9" t="n"/>
      <c r="S625" s="9" t="n"/>
      <c r="T625" s="24">
        <f>IF(R625="","",ROUND(R625*IFERROR(VLOOKUP(H625,Settings!$A$2:$C$10,2,FALSE),0)+IFERROR(VLOOKUP(H625,Settings!$A$2:$C$10,3,FALSE),0),2))</f>
        <v/>
      </c>
      <c r="U625" s="24">
        <f>IF(R625="","",ROUND(R625-F625-N(S625)-IF(N(S625)&gt;0,Settings!$B$14,0)-T625,2))</f>
        <v/>
      </c>
      <c r="V625" s="23">
        <f>IF(OR(P625="",Q625=""),"",Q625-P625)</f>
        <v/>
      </c>
      <c r="W625" s="23">
        <f>IF(OR(P625="",O625&lt;&gt;"Listed"),"",TODAY()-P625)</f>
        <v/>
      </c>
    </row>
    <row r="626">
      <c r="E626" s="22" t="n"/>
      <c r="F626" s="9" t="n"/>
      <c r="I626" s="9" t="n"/>
      <c r="J626" s="23">
        <f>IF(A626="","",COUNTIFS(Comps!$A$2:$A$1000,A626,Comps!$C$2:$C$1000,"Sold",Comps!$H$2:$H$1000,"&lt;&gt;Loose"))</f>
        <v/>
      </c>
      <c r="K626" s="24">
        <f>IF(A626="","",IFERROR(AVERAGEIFS(Comps!$E$2:$E$1000,Comps!$A$2:$A$1000,A626,Comps!$C$2:$C$1000,"Sold",Comps!$H$2:$H$1000,"&lt;&gt;Loose"),""))</f>
        <v/>
      </c>
      <c r="L626" s="23">
        <f>IF(OR(A626="",J626=0),"",TEXT(MINIFS(Comps!$E$2:$E$1000,Comps!$A$2:$A$1000,A626,Comps!$C$2:$C$1000,"Sold",Comps!$H$2:$H$1000,"&lt;&gt;Loose"),"0")&amp;"-"&amp;TEXT(MAXIFS(Comps!$E$2:$E$1000,Comps!$A$2:$A$1000,A626,Comps!$C$2:$C$1000,"Sold",Comps!$H$2:$H$1000,"&lt;&gt;Loose"),"0"))</f>
        <v/>
      </c>
      <c r="M626" s="24">
        <f>IF(OR(F626="",H626=""),"",ROUND((F626+N(I626)+IF(N(I626)&gt;0,Settings!$B$14,0)+IFERROR(VLOOKUP(H626,Settings!$A$2:$C$10,3,FALSE),0)+Settings!$B$13)/(1-IFERROR(VLOOKUP(H626,Settings!$A$2:$C$10,2,FALSE),0)),2))</f>
        <v/>
      </c>
      <c r="N626" s="9" t="n"/>
      <c r="P626" s="22" t="n"/>
      <c r="Q626" s="22" t="n"/>
      <c r="R626" s="9" t="n"/>
      <c r="S626" s="9" t="n"/>
      <c r="T626" s="24">
        <f>IF(R626="","",ROUND(R626*IFERROR(VLOOKUP(H626,Settings!$A$2:$C$10,2,FALSE),0)+IFERROR(VLOOKUP(H626,Settings!$A$2:$C$10,3,FALSE),0),2))</f>
        <v/>
      </c>
      <c r="U626" s="24">
        <f>IF(R626="","",ROUND(R626-F626-N(S626)-IF(N(S626)&gt;0,Settings!$B$14,0)-T626,2))</f>
        <v/>
      </c>
      <c r="V626" s="23">
        <f>IF(OR(P626="",Q626=""),"",Q626-P626)</f>
        <v/>
      </c>
      <c r="W626" s="23">
        <f>IF(OR(P626="",O626&lt;&gt;"Listed"),"",TODAY()-P626)</f>
        <v/>
      </c>
    </row>
    <row r="627">
      <c r="E627" s="22" t="n"/>
      <c r="F627" s="9" t="n"/>
      <c r="I627" s="9" t="n"/>
      <c r="J627" s="23">
        <f>IF(A627="","",COUNTIFS(Comps!$A$2:$A$1000,A627,Comps!$C$2:$C$1000,"Sold",Comps!$H$2:$H$1000,"&lt;&gt;Loose"))</f>
        <v/>
      </c>
      <c r="K627" s="24">
        <f>IF(A627="","",IFERROR(AVERAGEIFS(Comps!$E$2:$E$1000,Comps!$A$2:$A$1000,A627,Comps!$C$2:$C$1000,"Sold",Comps!$H$2:$H$1000,"&lt;&gt;Loose"),""))</f>
        <v/>
      </c>
      <c r="L627" s="23">
        <f>IF(OR(A627="",J627=0),"",TEXT(MINIFS(Comps!$E$2:$E$1000,Comps!$A$2:$A$1000,A627,Comps!$C$2:$C$1000,"Sold",Comps!$H$2:$H$1000,"&lt;&gt;Loose"),"0")&amp;"-"&amp;TEXT(MAXIFS(Comps!$E$2:$E$1000,Comps!$A$2:$A$1000,A627,Comps!$C$2:$C$1000,"Sold",Comps!$H$2:$H$1000,"&lt;&gt;Loose"),"0"))</f>
        <v/>
      </c>
      <c r="M627" s="24">
        <f>IF(OR(F627="",H627=""),"",ROUND((F627+N(I627)+IF(N(I627)&gt;0,Settings!$B$14,0)+IFERROR(VLOOKUP(H627,Settings!$A$2:$C$10,3,FALSE),0)+Settings!$B$13)/(1-IFERROR(VLOOKUP(H627,Settings!$A$2:$C$10,2,FALSE),0)),2))</f>
        <v/>
      </c>
      <c r="N627" s="9" t="n"/>
      <c r="P627" s="22" t="n"/>
      <c r="Q627" s="22" t="n"/>
      <c r="R627" s="9" t="n"/>
      <c r="S627" s="9" t="n"/>
      <c r="T627" s="24">
        <f>IF(R627="","",ROUND(R627*IFERROR(VLOOKUP(H627,Settings!$A$2:$C$10,2,FALSE),0)+IFERROR(VLOOKUP(H627,Settings!$A$2:$C$10,3,FALSE),0),2))</f>
        <v/>
      </c>
      <c r="U627" s="24">
        <f>IF(R627="","",ROUND(R627-F627-N(S627)-IF(N(S627)&gt;0,Settings!$B$14,0)-T627,2))</f>
        <v/>
      </c>
      <c r="V627" s="23">
        <f>IF(OR(P627="",Q627=""),"",Q627-P627)</f>
        <v/>
      </c>
      <c r="W627" s="23">
        <f>IF(OR(P627="",O627&lt;&gt;"Listed"),"",TODAY()-P627)</f>
        <v/>
      </c>
    </row>
    <row r="628">
      <c r="E628" s="22" t="n"/>
      <c r="F628" s="9" t="n"/>
      <c r="I628" s="9" t="n"/>
      <c r="J628" s="23">
        <f>IF(A628="","",COUNTIFS(Comps!$A$2:$A$1000,A628,Comps!$C$2:$C$1000,"Sold",Comps!$H$2:$H$1000,"&lt;&gt;Loose"))</f>
        <v/>
      </c>
      <c r="K628" s="24">
        <f>IF(A628="","",IFERROR(AVERAGEIFS(Comps!$E$2:$E$1000,Comps!$A$2:$A$1000,A628,Comps!$C$2:$C$1000,"Sold",Comps!$H$2:$H$1000,"&lt;&gt;Loose"),""))</f>
        <v/>
      </c>
      <c r="L628" s="23">
        <f>IF(OR(A628="",J628=0),"",TEXT(MINIFS(Comps!$E$2:$E$1000,Comps!$A$2:$A$1000,A628,Comps!$C$2:$C$1000,"Sold",Comps!$H$2:$H$1000,"&lt;&gt;Loose"),"0")&amp;"-"&amp;TEXT(MAXIFS(Comps!$E$2:$E$1000,Comps!$A$2:$A$1000,A628,Comps!$C$2:$C$1000,"Sold",Comps!$H$2:$H$1000,"&lt;&gt;Loose"),"0"))</f>
        <v/>
      </c>
      <c r="M628" s="24">
        <f>IF(OR(F628="",H628=""),"",ROUND((F628+N(I628)+IF(N(I628)&gt;0,Settings!$B$14,0)+IFERROR(VLOOKUP(H628,Settings!$A$2:$C$10,3,FALSE),0)+Settings!$B$13)/(1-IFERROR(VLOOKUP(H628,Settings!$A$2:$C$10,2,FALSE),0)),2))</f>
        <v/>
      </c>
      <c r="N628" s="9" t="n"/>
      <c r="P628" s="22" t="n"/>
      <c r="Q628" s="22" t="n"/>
      <c r="R628" s="9" t="n"/>
      <c r="S628" s="9" t="n"/>
      <c r="T628" s="24">
        <f>IF(R628="","",ROUND(R628*IFERROR(VLOOKUP(H628,Settings!$A$2:$C$10,2,FALSE),0)+IFERROR(VLOOKUP(H628,Settings!$A$2:$C$10,3,FALSE),0),2))</f>
        <v/>
      </c>
      <c r="U628" s="24">
        <f>IF(R628="","",ROUND(R628-F628-N(S628)-IF(N(S628)&gt;0,Settings!$B$14,0)-T628,2))</f>
        <v/>
      </c>
      <c r="V628" s="23">
        <f>IF(OR(P628="",Q628=""),"",Q628-P628)</f>
        <v/>
      </c>
      <c r="W628" s="23">
        <f>IF(OR(P628="",O628&lt;&gt;"Listed"),"",TODAY()-P628)</f>
        <v/>
      </c>
    </row>
    <row r="629">
      <c r="E629" s="22" t="n"/>
      <c r="F629" s="9" t="n"/>
      <c r="I629" s="9" t="n"/>
      <c r="J629" s="23">
        <f>IF(A629="","",COUNTIFS(Comps!$A$2:$A$1000,A629,Comps!$C$2:$C$1000,"Sold",Comps!$H$2:$H$1000,"&lt;&gt;Loose"))</f>
        <v/>
      </c>
      <c r="K629" s="24">
        <f>IF(A629="","",IFERROR(AVERAGEIFS(Comps!$E$2:$E$1000,Comps!$A$2:$A$1000,A629,Comps!$C$2:$C$1000,"Sold",Comps!$H$2:$H$1000,"&lt;&gt;Loose"),""))</f>
        <v/>
      </c>
      <c r="L629" s="23">
        <f>IF(OR(A629="",J629=0),"",TEXT(MINIFS(Comps!$E$2:$E$1000,Comps!$A$2:$A$1000,A629,Comps!$C$2:$C$1000,"Sold",Comps!$H$2:$H$1000,"&lt;&gt;Loose"),"0")&amp;"-"&amp;TEXT(MAXIFS(Comps!$E$2:$E$1000,Comps!$A$2:$A$1000,A629,Comps!$C$2:$C$1000,"Sold",Comps!$H$2:$H$1000,"&lt;&gt;Loose"),"0"))</f>
        <v/>
      </c>
      <c r="M629" s="24">
        <f>IF(OR(F629="",H629=""),"",ROUND((F629+N(I629)+IF(N(I629)&gt;0,Settings!$B$14,0)+IFERROR(VLOOKUP(H629,Settings!$A$2:$C$10,3,FALSE),0)+Settings!$B$13)/(1-IFERROR(VLOOKUP(H629,Settings!$A$2:$C$10,2,FALSE),0)),2))</f>
        <v/>
      </c>
      <c r="N629" s="9" t="n"/>
      <c r="P629" s="22" t="n"/>
      <c r="Q629" s="22" t="n"/>
      <c r="R629" s="9" t="n"/>
      <c r="S629" s="9" t="n"/>
      <c r="T629" s="24">
        <f>IF(R629="","",ROUND(R629*IFERROR(VLOOKUP(H629,Settings!$A$2:$C$10,2,FALSE),0)+IFERROR(VLOOKUP(H629,Settings!$A$2:$C$10,3,FALSE),0),2))</f>
        <v/>
      </c>
      <c r="U629" s="24">
        <f>IF(R629="","",ROUND(R629-F629-N(S629)-IF(N(S629)&gt;0,Settings!$B$14,0)-T629,2))</f>
        <v/>
      </c>
      <c r="V629" s="23">
        <f>IF(OR(P629="",Q629=""),"",Q629-P629)</f>
        <v/>
      </c>
      <c r="W629" s="23">
        <f>IF(OR(P629="",O629&lt;&gt;"Listed"),"",TODAY()-P629)</f>
        <v/>
      </c>
    </row>
    <row r="630">
      <c r="E630" s="22" t="n"/>
      <c r="F630" s="9" t="n"/>
      <c r="I630" s="9" t="n"/>
      <c r="J630" s="23">
        <f>IF(A630="","",COUNTIFS(Comps!$A$2:$A$1000,A630,Comps!$C$2:$C$1000,"Sold",Comps!$H$2:$H$1000,"&lt;&gt;Loose"))</f>
        <v/>
      </c>
      <c r="K630" s="24">
        <f>IF(A630="","",IFERROR(AVERAGEIFS(Comps!$E$2:$E$1000,Comps!$A$2:$A$1000,A630,Comps!$C$2:$C$1000,"Sold",Comps!$H$2:$H$1000,"&lt;&gt;Loose"),""))</f>
        <v/>
      </c>
      <c r="L630" s="23">
        <f>IF(OR(A630="",J630=0),"",TEXT(MINIFS(Comps!$E$2:$E$1000,Comps!$A$2:$A$1000,A630,Comps!$C$2:$C$1000,"Sold",Comps!$H$2:$H$1000,"&lt;&gt;Loose"),"0")&amp;"-"&amp;TEXT(MAXIFS(Comps!$E$2:$E$1000,Comps!$A$2:$A$1000,A630,Comps!$C$2:$C$1000,"Sold",Comps!$H$2:$H$1000,"&lt;&gt;Loose"),"0"))</f>
        <v/>
      </c>
      <c r="M630" s="24">
        <f>IF(OR(F630="",H630=""),"",ROUND((F630+N(I630)+IF(N(I630)&gt;0,Settings!$B$14,0)+IFERROR(VLOOKUP(H630,Settings!$A$2:$C$10,3,FALSE),0)+Settings!$B$13)/(1-IFERROR(VLOOKUP(H630,Settings!$A$2:$C$10,2,FALSE),0)),2))</f>
        <v/>
      </c>
      <c r="N630" s="9" t="n"/>
      <c r="P630" s="22" t="n"/>
      <c r="Q630" s="22" t="n"/>
      <c r="R630" s="9" t="n"/>
      <c r="S630" s="9" t="n"/>
      <c r="T630" s="24">
        <f>IF(R630="","",ROUND(R630*IFERROR(VLOOKUP(H630,Settings!$A$2:$C$10,2,FALSE),0)+IFERROR(VLOOKUP(H630,Settings!$A$2:$C$10,3,FALSE),0),2))</f>
        <v/>
      </c>
      <c r="U630" s="24">
        <f>IF(R630="","",ROUND(R630-F630-N(S630)-IF(N(S630)&gt;0,Settings!$B$14,0)-T630,2))</f>
        <v/>
      </c>
      <c r="V630" s="23">
        <f>IF(OR(P630="",Q630=""),"",Q630-P630)</f>
        <v/>
      </c>
      <c r="W630" s="23">
        <f>IF(OR(P630="",O630&lt;&gt;"Listed"),"",TODAY()-P630)</f>
        <v/>
      </c>
    </row>
    <row r="631">
      <c r="E631" s="22" t="n"/>
      <c r="F631" s="9" t="n"/>
      <c r="I631" s="9" t="n"/>
      <c r="J631" s="23">
        <f>IF(A631="","",COUNTIFS(Comps!$A$2:$A$1000,A631,Comps!$C$2:$C$1000,"Sold",Comps!$H$2:$H$1000,"&lt;&gt;Loose"))</f>
        <v/>
      </c>
      <c r="K631" s="24">
        <f>IF(A631="","",IFERROR(AVERAGEIFS(Comps!$E$2:$E$1000,Comps!$A$2:$A$1000,A631,Comps!$C$2:$C$1000,"Sold",Comps!$H$2:$H$1000,"&lt;&gt;Loose"),""))</f>
        <v/>
      </c>
      <c r="L631" s="23">
        <f>IF(OR(A631="",J631=0),"",TEXT(MINIFS(Comps!$E$2:$E$1000,Comps!$A$2:$A$1000,A631,Comps!$C$2:$C$1000,"Sold",Comps!$H$2:$H$1000,"&lt;&gt;Loose"),"0")&amp;"-"&amp;TEXT(MAXIFS(Comps!$E$2:$E$1000,Comps!$A$2:$A$1000,A631,Comps!$C$2:$C$1000,"Sold",Comps!$H$2:$H$1000,"&lt;&gt;Loose"),"0"))</f>
        <v/>
      </c>
      <c r="M631" s="24">
        <f>IF(OR(F631="",H631=""),"",ROUND((F631+N(I631)+IF(N(I631)&gt;0,Settings!$B$14,0)+IFERROR(VLOOKUP(H631,Settings!$A$2:$C$10,3,FALSE),0)+Settings!$B$13)/(1-IFERROR(VLOOKUP(H631,Settings!$A$2:$C$10,2,FALSE),0)),2))</f>
        <v/>
      </c>
      <c r="N631" s="9" t="n"/>
      <c r="P631" s="22" t="n"/>
      <c r="Q631" s="22" t="n"/>
      <c r="R631" s="9" t="n"/>
      <c r="S631" s="9" t="n"/>
      <c r="T631" s="24">
        <f>IF(R631="","",ROUND(R631*IFERROR(VLOOKUP(H631,Settings!$A$2:$C$10,2,FALSE),0)+IFERROR(VLOOKUP(H631,Settings!$A$2:$C$10,3,FALSE),0),2))</f>
        <v/>
      </c>
      <c r="U631" s="24">
        <f>IF(R631="","",ROUND(R631-F631-N(S631)-IF(N(S631)&gt;0,Settings!$B$14,0)-T631,2))</f>
        <v/>
      </c>
      <c r="V631" s="23">
        <f>IF(OR(P631="",Q631=""),"",Q631-P631)</f>
        <v/>
      </c>
      <c r="W631" s="23">
        <f>IF(OR(P631="",O631&lt;&gt;"Listed"),"",TODAY()-P631)</f>
        <v/>
      </c>
    </row>
    <row r="632">
      <c r="E632" s="22" t="n"/>
      <c r="F632" s="9" t="n"/>
      <c r="I632" s="9" t="n"/>
      <c r="J632" s="23">
        <f>IF(A632="","",COUNTIFS(Comps!$A$2:$A$1000,A632,Comps!$C$2:$C$1000,"Sold",Comps!$H$2:$H$1000,"&lt;&gt;Loose"))</f>
        <v/>
      </c>
      <c r="K632" s="24">
        <f>IF(A632="","",IFERROR(AVERAGEIFS(Comps!$E$2:$E$1000,Comps!$A$2:$A$1000,A632,Comps!$C$2:$C$1000,"Sold",Comps!$H$2:$H$1000,"&lt;&gt;Loose"),""))</f>
        <v/>
      </c>
      <c r="L632" s="23">
        <f>IF(OR(A632="",J632=0),"",TEXT(MINIFS(Comps!$E$2:$E$1000,Comps!$A$2:$A$1000,A632,Comps!$C$2:$C$1000,"Sold",Comps!$H$2:$H$1000,"&lt;&gt;Loose"),"0")&amp;"-"&amp;TEXT(MAXIFS(Comps!$E$2:$E$1000,Comps!$A$2:$A$1000,A632,Comps!$C$2:$C$1000,"Sold",Comps!$H$2:$H$1000,"&lt;&gt;Loose"),"0"))</f>
        <v/>
      </c>
      <c r="M632" s="24">
        <f>IF(OR(F632="",H632=""),"",ROUND((F632+N(I632)+IF(N(I632)&gt;0,Settings!$B$14,0)+IFERROR(VLOOKUP(H632,Settings!$A$2:$C$10,3,FALSE),0)+Settings!$B$13)/(1-IFERROR(VLOOKUP(H632,Settings!$A$2:$C$10,2,FALSE),0)),2))</f>
        <v/>
      </c>
      <c r="N632" s="9" t="n"/>
      <c r="P632" s="22" t="n"/>
      <c r="Q632" s="22" t="n"/>
      <c r="R632" s="9" t="n"/>
      <c r="S632" s="9" t="n"/>
      <c r="T632" s="24">
        <f>IF(R632="","",ROUND(R632*IFERROR(VLOOKUP(H632,Settings!$A$2:$C$10,2,FALSE),0)+IFERROR(VLOOKUP(H632,Settings!$A$2:$C$10,3,FALSE),0),2))</f>
        <v/>
      </c>
      <c r="U632" s="24">
        <f>IF(R632="","",ROUND(R632-F632-N(S632)-IF(N(S632)&gt;0,Settings!$B$14,0)-T632,2))</f>
        <v/>
      </c>
      <c r="V632" s="23">
        <f>IF(OR(P632="",Q632=""),"",Q632-P632)</f>
        <v/>
      </c>
      <c r="W632" s="23">
        <f>IF(OR(P632="",O632&lt;&gt;"Listed"),"",TODAY()-P632)</f>
        <v/>
      </c>
    </row>
    <row r="633">
      <c r="E633" s="22" t="n"/>
      <c r="F633" s="9" t="n"/>
      <c r="I633" s="9" t="n"/>
      <c r="J633" s="23">
        <f>IF(A633="","",COUNTIFS(Comps!$A$2:$A$1000,A633,Comps!$C$2:$C$1000,"Sold",Comps!$H$2:$H$1000,"&lt;&gt;Loose"))</f>
        <v/>
      </c>
      <c r="K633" s="24">
        <f>IF(A633="","",IFERROR(AVERAGEIFS(Comps!$E$2:$E$1000,Comps!$A$2:$A$1000,A633,Comps!$C$2:$C$1000,"Sold",Comps!$H$2:$H$1000,"&lt;&gt;Loose"),""))</f>
        <v/>
      </c>
      <c r="L633" s="23">
        <f>IF(OR(A633="",J633=0),"",TEXT(MINIFS(Comps!$E$2:$E$1000,Comps!$A$2:$A$1000,A633,Comps!$C$2:$C$1000,"Sold",Comps!$H$2:$H$1000,"&lt;&gt;Loose"),"0")&amp;"-"&amp;TEXT(MAXIFS(Comps!$E$2:$E$1000,Comps!$A$2:$A$1000,A633,Comps!$C$2:$C$1000,"Sold",Comps!$H$2:$H$1000,"&lt;&gt;Loose"),"0"))</f>
        <v/>
      </c>
      <c r="M633" s="24">
        <f>IF(OR(F633="",H633=""),"",ROUND((F633+N(I633)+IF(N(I633)&gt;0,Settings!$B$14,0)+IFERROR(VLOOKUP(H633,Settings!$A$2:$C$10,3,FALSE),0)+Settings!$B$13)/(1-IFERROR(VLOOKUP(H633,Settings!$A$2:$C$10,2,FALSE),0)),2))</f>
        <v/>
      </c>
      <c r="N633" s="9" t="n"/>
      <c r="P633" s="22" t="n"/>
      <c r="Q633" s="22" t="n"/>
      <c r="R633" s="9" t="n"/>
      <c r="S633" s="9" t="n"/>
      <c r="T633" s="24">
        <f>IF(R633="","",ROUND(R633*IFERROR(VLOOKUP(H633,Settings!$A$2:$C$10,2,FALSE),0)+IFERROR(VLOOKUP(H633,Settings!$A$2:$C$10,3,FALSE),0),2))</f>
        <v/>
      </c>
      <c r="U633" s="24">
        <f>IF(R633="","",ROUND(R633-F633-N(S633)-IF(N(S633)&gt;0,Settings!$B$14,0)-T633,2))</f>
        <v/>
      </c>
      <c r="V633" s="23">
        <f>IF(OR(P633="",Q633=""),"",Q633-P633)</f>
        <v/>
      </c>
      <c r="W633" s="23">
        <f>IF(OR(P633="",O633&lt;&gt;"Listed"),"",TODAY()-P633)</f>
        <v/>
      </c>
    </row>
    <row r="634">
      <c r="E634" s="22" t="n"/>
      <c r="F634" s="9" t="n"/>
      <c r="I634" s="9" t="n"/>
      <c r="J634" s="23">
        <f>IF(A634="","",COUNTIFS(Comps!$A$2:$A$1000,A634,Comps!$C$2:$C$1000,"Sold",Comps!$H$2:$H$1000,"&lt;&gt;Loose"))</f>
        <v/>
      </c>
      <c r="K634" s="24">
        <f>IF(A634="","",IFERROR(AVERAGEIFS(Comps!$E$2:$E$1000,Comps!$A$2:$A$1000,A634,Comps!$C$2:$C$1000,"Sold",Comps!$H$2:$H$1000,"&lt;&gt;Loose"),""))</f>
        <v/>
      </c>
      <c r="L634" s="23">
        <f>IF(OR(A634="",J634=0),"",TEXT(MINIFS(Comps!$E$2:$E$1000,Comps!$A$2:$A$1000,A634,Comps!$C$2:$C$1000,"Sold",Comps!$H$2:$H$1000,"&lt;&gt;Loose"),"0")&amp;"-"&amp;TEXT(MAXIFS(Comps!$E$2:$E$1000,Comps!$A$2:$A$1000,A634,Comps!$C$2:$C$1000,"Sold",Comps!$H$2:$H$1000,"&lt;&gt;Loose"),"0"))</f>
        <v/>
      </c>
      <c r="M634" s="24">
        <f>IF(OR(F634="",H634=""),"",ROUND((F634+N(I634)+IF(N(I634)&gt;0,Settings!$B$14,0)+IFERROR(VLOOKUP(H634,Settings!$A$2:$C$10,3,FALSE),0)+Settings!$B$13)/(1-IFERROR(VLOOKUP(H634,Settings!$A$2:$C$10,2,FALSE),0)),2))</f>
        <v/>
      </c>
      <c r="N634" s="9" t="n"/>
      <c r="P634" s="22" t="n"/>
      <c r="Q634" s="22" t="n"/>
      <c r="R634" s="9" t="n"/>
      <c r="S634" s="9" t="n"/>
      <c r="T634" s="24">
        <f>IF(R634="","",ROUND(R634*IFERROR(VLOOKUP(H634,Settings!$A$2:$C$10,2,FALSE),0)+IFERROR(VLOOKUP(H634,Settings!$A$2:$C$10,3,FALSE),0),2))</f>
        <v/>
      </c>
      <c r="U634" s="24">
        <f>IF(R634="","",ROUND(R634-F634-N(S634)-IF(N(S634)&gt;0,Settings!$B$14,0)-T634,2))</f>
        <v/>
      </c>
      <c r="V634" s="23">
        <f>IF(OR(P634="",Q634=""),"",Q634-P634)</f>
        <v/>
      </c>
      <c r="W634" s="23">
        <f>IF(OR(P634="",O634&lt;&gt;"Listed"),"",TODAY()-P634)</f>
        <v/>
      </c>
    </row>
    <row r="635">
      <c r="E635" s="22" t="n"/>
      <c r="F635" s="9" t="n"/>
      <c r="I635" s="9" t="n"/>
      <c r="J635" s="23">
        <f>IF(A635="","",COUNTIFS(Comps!$A$2:$A$1000,A635,Comps!$C$2:$C$1000,"Sold",Comps!$H$2:$H$1000,"&lt;&gt;Loose"))</f>
        <v/>
      </c>
      <c r="K635" s="24">
        <f>IF(A635="","",IFERROR(AVERAGEIFS(Comps!$E$2:$E$1000,Comps!$A$2:$A$1000,A635,Comps!$C$2:$C$1000,"Sold",Comps!$H$2:$H$1000,"&lt;&gt;Loose"),""))</f>
        <v/>
      </c>
      <c r="L635" s="23">
        <f>IF(OR(A635="",J635=0),"",TEXT(MINIFS(Comps!$E$2:$E$1000,Comps!$A$2:$A$1000,A635,Comps!$C$2:$C$1000,"Sold",Comps!$H$2:$H$1000,"&lt;&gt;Loose"),"0")&amp;"-"&amp;TEXT(MAXIFS(Comps!$E$2:$E$1000,Comps!$A$2:$A$1000,A635,Comps!$C$2:$C$1000,"Sold",Comps!$H$2:$H$1000,"&lt;&gt;Loose"),"0"))</f>
        <v/>
      </c>
      <c r="M635" s="24">
        <f>IF(OR(F635="",H635=""),"",ROUND((F635+N(I635)+IF(N(I635)&gt;0,Settings!$B$14,0)+IFERROR(VLOOKUP(H635,Settings!$A$2:$C$10,3,FALSE),0)+Settings!$B$13)/(1-IFERROR(VLOOKUP(H635,Settings!$A$2:$C$10,2,FALSE),0)),2))</f>
        <v/>
      </c>
      <c r="N635" s="9" t="n"/>
      <c r="P635" s="22" t="n"/>
      <c r="Q635" s="22" t="n"/>
      <c r="R635" s="9" t="n"/>
      <c r="S635" s="9" t="n"/>
      <c r="T635" s="24">
        <f>IF(R635="","",ROUND(R635*IFERROR(VLOOKUP(H635,Settings!$A$2:$C$10,2,FALSE),0)+IFERROR(VLOOKUP(H635,Settings!$A$2:$C$10,3,FALSE),0),2))</f>
        <v/>
      </c>
      <c r="U635" s="24">
        <f>IF(R635="","",ROUND(R635-F635-N(S635)-IF(N(S635)&gt;0,Settings!$B$14,0)-T635,2))</f>
        <v/>
      </c>
      <c r="V635" s="23">
        <f>IF(OR(P635="",Q635=""),"",Q635-P635)</f>
        <v/>
      </c>
      <c r="W635" s="23">
        <f>IF(OR(P635="",O635&lt;&gt;"Listed"),"",TODAY()-P635)</f>
        <v/>
      </c>
    </row>
    <row r="636">
      <c r="E636" s="22" t="n"/>
      <c r="F636" s="9" t="n"/>
      <c r="I636" s="9" t="n"/>
      <c r="J636" s="23">
        <f>IF(A636="","",COUNTIFS(Comps!$A$2:$A$1000,A636,Comps!$C$2:$C$1000,"Sold",Comps!$H$2:$H$1000,"&lt;&gt;Loose"))</f>
        <v/>
      </c>
      <c r="K636" s="24">
        <f>IF(A636="","",IFERROR(AVERAGEIFS(Comps!$E$2:$E$1000,Comps!$A$2:$A$1000,A636,Comps!$C$2:$C$1000,"Sold",Comps!$H$2:$H$1000,"&lt;&gt;Loose"),""))</f>
        <v/>
      </c>
      <c r="L636" s="23">
        <f>IF(OR(A636="",J636=0),"",TEXT(MINIFS(Comps!$E$2:$E$1000,Comps!$A$2:$A$1000,A636,Comps!$C$2:$C$1000,"Sold",Comps!$H$2:$H$1000,"&lt;&gt;Loose"),"0")&amp;"-"&amp;TEXT(MAXIFS(Comps!$E$2:$E$1000,Comps!$A$2:$A$1000,A636,Comps!$C$2:$C$1000,"Sold",Comps!$H$2:$H$1000,"&lt;&gt;Loose"),"0"))</f>
        <v/>
      </c>
      <c r="M636" s="24">
        <f>IF(OR(F636="",H636=""),"",ROUND((F636+N(I636)+IF(N(I636)&gt;0,Settings!$B$14,0)+IFERROR(VLOOKUP(H636,Settings!$A$2:$C$10,3,FALSE),0)+Settings!$B$13)/(1-IFERROR(VLOOKUP(H636,Settings!$A$2:$C$10,2,FALSE),0)),2))</f>
        <v/>
      </c>
      <c r="N636" s="9" t="n"/>
      <c r="P636" s="22" t="n"/>
      <c r="Q636" s="22" t="n"/>
      <c r="R636" s="9" t="n"/>
      <c r="S636" s="9" t="n"/>
      <c r="T636" s="24">
        <f>IF(R636="","",ROUND(R636*IFERROR(VLOOKUP(H636,Settings!$A$2:$C$10,2,FALSE),0)+IFERROR(VLOOKUP(H636,Settings!$A$2:$C$10,3,FALSE),0),2))</f>
        <v/>
      </c>
      <c r="U636" s="24">
        <f>IF(R636="","",ROUND(R636-F636-N(S636)-IF(N(S636)&gt;0,Settings!$B$14,0)-T636,2))</f>
        <v/>
      </c>
      <c r="V636" s="23">
        <f>IF(OR(P636="",Q636=""),"",Q636-P636)</f>
        <v/>
      </c>
      <c r="W636" s="23">
        <f>IF(OR(P636="",O636&lt;&gt;"Listed"),"",TODAY()-P636)</f>
        <v/>
      </c>
    </row>
    <row r="637">
      <c r="E637" s="22" t="n"/>
      <c r="F637" s="9" t="n"/>
      <c r="I637" s="9" t="n"/>
      <c r="J637" s="23">
        <f>IF(A637="","",COUNTIFS(Comps!$A$2:$A$1000,A637,Comps!$C$2:$C$1000,"Sold",Comps!$H$2:$H$1000,"&lt;&gt;Loose"))</f>
        <v/>
      </c>
      <c r="K637" s="24">
        <f>IF(A637="","",IFERROR(AVERAGEIFS(Comps!$E$2:$E$1000,Comps!$A$2:$A$1000,A637,Comps!$C$2:$C$1000,"Sold",Comps!$H$2:$H$1000,"&lt;&gt;Loose"),""))</f>
        <v/>
      </c>
      <c r="L637" s="23">
        <f>IF(OR(A637="",J637=0),"",TEXT(MINIFS(Comps!$E$2:$E$1000,Comps!$A$2:$A$1000,A637,Comps!$C$2:$C$1000,"Sold",Comps!$H$2:$H$1000,"&lt;&gt;Loose"),"0")&amp;"-"&amp;TEXT(MAXIFS(Comps!$E$2:$E$1000,Comps!$A$2:$A$1000,A637,Comps!$C$2:$C$1000,"Sold",Comps!$H$2:$H$1000,"&lt;&gt;Loose"),"0"))</f>
        <v/>
      </c>
      <c r="M637" s="24">
        <f>IF(OR(F637="",H637=""),"",ROUND((F637+N(I637)+IF(N(I637)&gt;0,Settings!$B$14,0)+IFERROR(VLOOKUP(H637,Settings!$A$2:$C$10,3,FALSE),0)+Settings!$B$13)/(1-IFERROR(VLOOKUP(H637,Settings!$A$2:$C$10,2,FALSE),0)),2))</f>
        <v/>
      </c>
      <c r="N637" s="9" t="n"/>
      <c r="P637" s="22" t="n"/>
      <c r="Q637" s="22" t="n"/>
      <c r="R637" s="9" t="n"/>
      <c r="S637" s="9" t="n"/>
      <c r="T637" s="24">
        <f>IF(R637="","",ROUND(R637*IFERROR(VLOOKUP(H637,Settings!$A$2:$C$10,2,FALSE),0)+IFERROR(VLOOKUP(H637,Settings!$A$2:$C$10,3,FALSE),0),2))</f>
        <v/>
      </c>
      <c r="U637" s="24">
        <f>IF(R637="","",ROUND(R637-F637-N(S637)-IF(N(S637)&gt;0,Settings!$B$14,0)-T637,2))</f>
        <v/>
      </c>
      <c r="V637" s="23">
        <f>IF(OR(P637="",Q637=""),"",Q637-P637)</f>
        <v/>
      </c>
      <c r="W637" s="23">
        <f>IF(OR(P637="",O637&lt;&gt;"Listed"),"",TODAY()-P637)</f>
        <v/>
      </c>
    </row>
    <row r="638">
      <c r="E638" s="22" t="n"/>
      <c r="F638" s="9" t="n"/>
      <c r="I638" s="9" t="n"/>
      <c r="J638" s="23">
        <f>IF(A638="","",COUNTIFS(Comps!$A$2:$A$1000,A638,Comps!$C$2:$C$1000,"Sold",Comps!$H$2:$H$1000,"&lt;&gt;Loose"))</f>
        <v/>
      </c>
      <c r="K638" s="24">
        <f>IF(A638="","",IFERROR(AVERAGEIFS(Comps!$E$2:$E$1000,Comps!$A$2:$A$1000,A638,Comps!$C$2:$C$1000,"Sold",Comps!$H$2:$H$1000,"&lt;&gt;Loose"),""))</f>
        <v/>
      </c>
      <c r="L638" s="23">
        <f>IF(OR(A638="",J638=0),"",TEXT(MINIFS(Comps!$E$2:$E$1000,Comps!$A$2:$A$1000,A638,Comps!$C$2:$C$1000,"Sold",Comps!$H$2:$H$1000,"&lt;&gt;Loose"),"0")&amp;"-"&amp;TEXT(MAXIFS(Comps!$E$2:$E$1000,Comps!$A$2:$A$1000,A638,Comps!$C$2:$C$1000,"Sold",Comps!$H$2:$H$1000,"&lt;&gt;Loose"),"0"))</f>
        <v/>
      </c>
      <c r="M638" s="24">
        <f>IF(OR(F638="",H638=""),"",ROUND((F638+N(I638)+IF(N(I638)&gt;0,Settings!$B$14,0)+IFERROR(VLOOKUP(H638,Settings!$A$2:$C$10,3,FALSE),0)+Settings!$B$13)/(1-IFERROR(VLOOKUP(H638,Settings!$A$2:$C$10,2,FALSE),0)),2))</f>
        <v/>
      </c>
      <c r="N638" s="9" t="n"/>
      <c r="P638" s="22" t="n"/>
      <c r="Q638" s="22" t="n"/>
      <c r="R638" s="9" t="n"/>
      <c r="S638" s="9" t="n"/>
      <c r="T638" s="24">
        <f>IF(R638="","",ROUND(R638*IFERROR(VLOOKUP(H638,Settings!$A$2:$C$10,2,FALSE),0)+IFERROR(VLOOKUP(H638,Settings!$A$2:$C$10,3,FALSE),0),2))</f>
        <v/>
      </c>
      <c r="U638" s="24">
        <f>IF(R638="","",ROUND(R638-F638-N(S638)-IF(N(S638)&gt;0,Settings!$B$14,0)-T638,2))</f>
        <v/>
      </c>
      <c r="V638" s="23">
        <f>IF(OR(P638="",Q638=""),"",Q638-P638)</f>
        <v/>
      </c>
      <c r="W638" s="23">
        <f>IF(OR(P638="",O638&lt;&gt;"Listed"),"",TODAY()-P638)</f>
        <v/>
      </c>
    </row>
    <row r="639">
      <c r="E639" s="22" t="n"/>
      <c r="F639" s="9" t="n"/>
      <c r="I639" s="9" t="n"/>
      <c r="J639" s="23">
        <f>IF(A639="","",COUNTIFS(Comps!$A$2:$A$1000,A639,Comps!$C$2:$C$1000,"Sold",Comps!$H$2:$H$1000,"&lt;&gt;Loose"))</f>
        <v/>
      </c>
      <c r="K639" s="24">
        <f>IF(A639="","",IFERROR(AVERAGEIFS(Comps!$E$2:$E$1000,Comps!$A$2:$A$1000,A639,Comps!$C$2:$C$1000,"Sold",Comps!$H$2:$H$1000,"&lt;&gt;Loose"),""))</f>
        <v/>
      </c>
      <c r="L639" s="23">
        <f>IF(OR(A639="",J639=0),"",TEXT(MINIFS(Comps!$E$2:$E$1000,Comps!$A$2:$A$1000,A639,Comps!$C$2:$C$1000,"Sold",Comps!$H$2:$H$1000,"&lt;&gt;Loose"),"0")&amp;"-"&amp;TEXT(MAXIFS(Comps!$E$2:$E$1000,Comps!$A$2:$A$1000,A639,Comps!$C$2:$C$1000,"Sold",Comps!$H$2:$H$1000,"&lt;&gt;Loose"),"0"))</f>
        <v/>
      </c>
      <c r="M639" s="24">
        <f>IF(OR(F639="",H639=""),"",ROUND((F639+N(I639)+IF(N(I639)&gt;0,Settings!$B$14,0)+IFERROR(VLOOKUP(H639,Settings!$A$2:$C$10,3,FALSE),0)+Settings!$B$13)/(1-IFERROR(VLOOKUP(H639,Settings!$A$2:$C$10,2,FALSE),0)),2))</f>
        <v/>
      </c>
      <c r="N639" s="9" t="n"/>
      <c r="P639" s="22" t="n"/>
      <c r="Q639" s="22" t="n"/>
      <c r="R639" s="9" t="n"/>
      <c r="S639" s="9" t="n"/>
      <c r="T639" s="24">
        <f>IF(R639="","",ROUND(R639*IFERROR(VLOOKUP(H639,Settings!$A$2:$C$10,2,FALSE),0)+IFERROR(VLOOKUP(H639,Settings!$A$2:$C$10,3,FALSE),0),2))</f>
        <v/>
      </c>
      <c r="U639" s="24">
        <f>IF(R639="","",ROUND(R639-F639-N(S639)-IF(N(S639)&gt;0,Settings!$B$14,0)-T639,2))</f>
        <v/>
      </c>
      <c r="V639" s="23">
        <f>IF(OR(P639="",Q639=""),"",Q639-P639)</f>
        <v/>
      </c>
      <c r="W639" s="23">
        <f>IF(OR(P639="",O639&lt;&gt;"Listed"),"",TODAY()-P639)</f>
        <v/>
      </c>
    </row>
    <row r="640">
      <c r="E640" s="22" t="n"/>
      <c r="F640" s="9" t="n"/>
      <c r="I640" s="9" t="n"/>
      <c r="J640" s="23">
        <f>IF(A640="","",COUNTIFS(Comps!$A$2:$A$1000,A640,Comps!$C$2:$C$1000,"Sold",Comps!$H$2:$H$1000,"&lt;&gt;Loose"))</f>
        <v/>
      </c>
      <c r="K640" s="24">
        <f>IF(A640="","",IFERROR(AVERAGEIFS(Comps!$E$2:$E$1000,Comps!$A$2:$A$1000,A640,Comps!$C$2:$C$1000,"Sold",Comps!$H$2:$H$1000,"&lt;&gt;Loose"),""))</f>
        <v/>
      </c>
      <c r="L640" s="23">
        <f>IF(OR(A640="",J640=0),"",TEXT(MINIFS(Comps!$E$2:$E$1000,Comps!$A$2:$A$1000,A640,Comps!$C$2:$C$1000,"Sold",Comps!$H$2:$H$1000,"&lt;&gt;Loose"),"0")&amp;"-"&amp;TEXT(MAXIFS(Comps!$E$2:$E$1000,Comps!$A$2:$A$1000,A640,Comps!$C$2:$C$1000,"Sold",Comps!$H$2:$H$1000,"&lt;&gt;Loose"),"0"))</f>
        <v/>
      </c>
      <c r="M640" s="24">
        <f>IF(OR(F640="",H640=""),"",ROUND((F640+N(I640)+IF(N(I640)&gt;0,Settings!$B$14,0)+IFERROR(VLOOKUP(H640,Settings!$A$2:$C$10,3,FALSE),0)+Settings!$B$13)/(1-IFERROR(VLOOKUP(H640,Settings!$A$2:$C$10,2,FALSE),0)),2))</f>
        <v/>
      </c>
      <c r="N640" s="9" t="n"/>
      <c r="P640" s="22" t="n"/>
      <c r="Q640" s="22" t="n"/>
      <c r="R640" s="9" t="n"/>
      <c r="S640" s="9" t="n"/>
      <c r="T640" s="24">
        <f>IF(R640="","",ROUND(R640*IFERROR(VLOOKUP(H640,Settings!$A$2:$C$10,2,FALSE),0)+IFERROR(VLOOKUP(H640,Settings!$A$2:$C$10,3,FALSE),0),2))</f>
        <v/>
      </c>
      <c r="U640" s="24">
        <f>IF(R640="","",ROUND(R640-F640-N(S640)-IF(N(S640)&gt;0,Settings!$B$14,0)-T640,2))</f>
        <v/>
      </c>
      <c r="V640" s="23">
        <f>IF(OR(P640="",Q640=""),"",Q640-P640)</f>
        <v/>
      </c>
      <c r="W640" s="23">
        <f>IF(OR(P640="",O640&lt;&gt;"Listed"),"",TODAY()-P640)</f>
        <v/>
      </c>
    </row>
    <row r="641">
      <c r="E641" s="22" t="n"/>
      <c r="F641" s="9" t="n"/>
      <c r="I641" s="9" t="n"/>
      <c r="J641" s="23">
        <f>IF(A641="","",COUNTIFS(Comps!$A$2:$A$1000,A641,Comps!$C$2:$C$1000,"Sold",Comps!$H$2:$H$1000,"&lt;&gt;Loose"))</f>
        <v/>
      </c>
      <c r="K641" s="24">
        <f>IF(A641="","",IFERROR(AVERAGEIFS(Comps!$E$2:$E$1000,Comps!$A$2:$A$1000,A641,Comps!$C$2:$C$1000,"Sold",Comps!$H$2:$H$1000,"&lt;&gt;Loose"),""))</f>
        <v/>
      </c>
      <c r="L641" s="23">
        <f>IF(OR(A641="",J641=0),"",TEXT(MINIFS(Comps!$E$2:$E$1000,Comps!$A$2:$A$1000,A641,Comps!$C$2:$C$1000,"Sold",Comps!$H$2:$H$1000,"&lt;&gt;Loose"),"0")&amp;"-"&amp;TEXT(MAXIFS(Comps!$E$2:$E$1000,Comps!$A$2:$A$1000,A641,Comps!$C$2:$C$1000,"Sold",Comps!$H$2:$H$1000,"&lt;&gt;Loose"),"0"))</f>
        <v/>
      </c>
      <c r="M641" s="24">
        <f>IF(OR(F641="",H641=""),"",ROUND((F641+N(I641)+IF(N(I641)&gt;0,Settings!$B$14,0)+IFERROR(VLOOKUP(H641,Settings!$A$2:$C$10,3,FALSE),0)+Settings!$B$13)/(1-IFERROR(VLOOKUP(H641,Settings!$A$2:$C$10,2,FALSE),0)),2))</f>
        <v/>
      </c>
      <c r="N641" s="9" t="n"/>
      <c r="P641" s="22" t="n"/>
      <c r="Q641" s="22" t="n"/>
      <c r="R641" s="9" t="n"/>
      <c r="S641" s="9" t="n"/>
      <c r="T641" s="24">
        <f>IF(R641="","",ROUND(R641*IFERROR(VLOOKUP(H641,Settings!$A$2:$C$10,2,FALSE),0)+IFERROR(VLOOKUP(H641,Settings!$A$2:$C$10,3,FALSE),0),2))</f>
        <v/>
      </c>
      <c r="U641" s="24">
        <f>IF(R641="","",ROUND(R641-F641-N(S641)-IF(N(S641)&gt;0,Settings!$B$14,0)-T641,2))</f>
        <v/>
      </c>
      <c r="V641" s="23">
        <f>IF(OR(P641="",Q641=""),"",Q641-P641)</f>
        <v/>
      </c>
      <c r="W641" s="23">
        <f>IF(OR(P641="",O641&lt;&gt;"Listed"),"",TODAY()-P641)</f>
        <v/>
      </c>
    </row>
    <row r="642">
      <c r="E642" s="22" t="n"/>
      <c r="F642" s="9" t="n"/>
      <c r="I642" s="9" t="n"/>
      <c r="J642" s="23">
        <f>IF(A642="","",COUNTIFS(Comps!$A$2:$A$1000,A642,Comps!$C$2:$C$1000,"Sold",Comps!$H$2:$H$1000,"&lt;&gt;Loose"))</f>
        <v/>
      </c>
      <c r="K642" s="24">
        <f>IF(A642="","",IFERROR(AVERAGEIFS(Comps!$E$2:$E$1000,Comps!$A$2:$A$1000,A642,Comps!$C$2:$C$1000,"Sold",Comps!$H$2:$H$1000,"&lt;&gt;Loose"),""))</f>
        <v/>
      </c>
      <c r="L642" s="23">
        <f>IF(OR(A642="",J642=0),"",TEXT(MINIFS(Comps!$E$2:$E$1000,Comps!$A$2:$A$1000,A642,Comps!$C$2:$C$1000,"Sold",Comps!$H$2:$H$1000,"&lt;&gt;Loose"),"0")&amp;"-"&amp;TEXT(MAXIFS(Comps!$E$2:$E$1000,Comps!$A$2:$A$1000,A642,Comps!$C$2:$C$1000,"Sold",Comps!$H$2:$H$1000,"&lt;&gt;Loose"),"0"))</f>
        <v/>
      </c>
      <c r="M642" s="24">
        <f>IF(OR(F642="",H642=""),"",ROUND((F642+N(I642)+IF(N(I642)&gt;0,Settings!$B$14,0)+IFERROR(VLOOKUP(H642,Settings!$A$2:$C$10,3,FALSE),0)+Settings!$B$13)/(1-IFERROR(VLOOKUP(H642,Settings!$A$2:$C$10,2,FALSE),0)),2))</f>
        <v/>
      </c>
      <c r="N642" s="9" t="n"/>
      <c r="P642" s="22" t="n"/>
      <c r="Q642" s="22" t="n"/>
      <c r="R642" s="9" t="n"/>
      <c r="S642" s="9" t="n"/>
      <c r="T642" s="24">
        <f>IF(R642="","",ROUND(R642*IFERROR(VLOOKUP(H642,Settings!$A$2:$C$10,2,FALSE),0)+IFERROR(VLOOKUP(H642,Settings!$A$2:$C$10,3,FALSE),0),2))</f>
        <v/>
      </c>
      <c r="U642" s="24">
        <f>IF(R642="","",ROUND(R642-F642-N(S642)-IF(N(S642)&gt;0,Settings!$B$14,0)-T642,2))</f>
        <v/>
      </c>
      <c r="V642" s="23">
        <f>IF(OR(P642="",Q642=""),"",Q642-P642)</f>
        <v/>
      </c>
      <c r="W642" s="23">
        <f>IF(OR(P642="",O642&lt;&gt;"Listed"),"",TODAY()-P642)</f>
        <v/>
      </c>
    </row>
    <row r="643">
      <c r="E643" s="22" t="n"/>
      <c r="F643" s="9" t="n"/>
      <c r="I643" s="9" t="n"/>
      <c r="J643" s="23">
        <f>IF(A643="","",COUNTIFS(Comps!$A$2:$A$1000,A643,Comps!$C$2:$C$1000,"Sold",Comps!$H$2:$H$1000,"&lt;&gt;Loose"))</f>
        <v/>
      </c>
      <c r="K643" s="24">
        <f>IF(A643="","",IFERROR(AVERAGEIFS(Comps!$E$2:$E$1000,Comps!$A$2:$A$1000,A643,Comps!$C$2:$C$1000,"Sold",Comps!$H$2:$H$1000,"&lt;&gt;Loose"),""))</f>
        <v/>
      </c>
      <c r="L643" s="23">
        <f>IF(OR(A643="",J643=0),"",TEXT(MINIFS(Comps!$E$2:$E$1000,Comps!$A$2:$A$1000,A643,Comps!$C$2:$C$1000,"Sold",Comps!$H$2:$H$1000,"&lt;&gt;Loose"),"0")&amp;"-"&amp;TEXT(MAXIFS(Comps!$E$2:$E$1000,Comps!$A$2:$A$1000,A643,Comps!$C$2:$C$1000,"Sold",Comps!$H$2:$H$1000,"&lt;&gt;Loose"),"0"))</f>
        <v/>
      </c>
      <c r="M643" s="24">
        <f>IF(OR(F643="",H643=""),"",ROUND((F643+N(I643)+IF(N(I643)&gt;0,Settings!$B$14,0)+IFERROR(VLOOKUP(H643,Settings!$A$2:$C$10,3,FALSE),0)+Settings!$B$13)/(1-IFERROR(VLOOKUP(H643,Settings!$A$2:$C$10,2,FALSE),0)),2))</f>
        <v/>
      </c>
      <c r="N643" s="9" t="n"/>
      <c r="P643" s="22" t="n"/>
      <c r="Q643" s="22" t="n"/>
      <c r="R643" s="9" t="n"/>
      <c r="S643" s="9" t="n"/>
      <c r="T643" s="24">
        <f>IF(R643="","",ROUND(R643*IFERROR(VLOOKUP(H643,Settings!$A$2:$C$10,2,FALSE),0)+IFERROR(VLOOKUP(H643,Settings!$A$2:$C$10,3,FALSE),0),2))</f>
        <v/>
      </c>
      <c r="U643" s="24">
        <f>IF(R643="","",ROUND(R643-F643-N(S643)-IF(N(S643)&gt;0,Settings!$B$14,0)-T643,2))</f>
        <v/>
      </c>
      <c r="V643" s="23">
        <f>IF(OR(P643="",Q643=""),"",Q643-P643)</f>
        <v/>
      </c>
      <c r="W643" s="23">
        <f>IF(OR(P643="",O643&lt;&gt;"Listed"),"",TODAY()-P643)</f>
        <v/>
      </c>
    </row>
    <row r="644">
      <c r="E644" s="22" t="n"/>
      <c r="F644" s="9" t="n"/>
      <c r="I644" s="9" t="n"/>
      <c r="J644" s="23">
        <f>IF(A644="","",COUNTIFS(Comps!$A$2:$A$1000,A644,Comps!$C$2:$C$1000,"Sold",Comps!$H$2:$H$1000,"&lt;&gt;Loose"))</f>
        <v/>
      </c>
      <c r="K644" s="24">
        <f>IF(A644="","",IFERROR(AVERAGEIFS(Comps!$E$2:$E$1000,Comps!$A$2:$A$1000,A644,Comps!$C$2:$C$1000,"Sold",Comps!$H$2:$H$1000,"&lt;&gt;Loose"),""))</f>
        <v/>
      </c>
      <c r="L644" s="23">
        <f>IF(OR(A644="",J644=0),"",TEXT(MINIFS(Comps!$E$2:$E$1000,Comps!$A$2:$A$1000,A644,Comps!$C$2:$C$1000,"Sold",Comps!$H$2:$H$1000,"&lt;&gt;Loose"),"0")&amp;"-"&amp;TEXT(MAXIFS(Comps!$E$2:$E$1000,Comps!$A$2:$A$1000,A644,Comps!$C$2:$C$1000,"Sold",Comps!$H$2:$H$1000,"&lt;&gt;Loose"),"0"))</f>
        <v/>
      </c>
      <c r="M644" s="24">
        <f>IF(OR(F644="",H644=""),"",ROUND((F644+N(I644)+IF(N(I644)&gt;0,Settings!$B$14,0)+IFERROR(VLOOKUP(H644,Settings!$A$2:$C$10,3,FALSE),0)+Settings!$B$13)/(1-IFERROR(VLOOKUP(H644,Settings!$A$2:$C$10,2,FALSE),0)),2))</f>
        <v/>
      </c>
      <c r="N644" s="9" t="n"/>
      <c r="P644" s="22" t="n"/>
      <c r="Q644" s="22" t="n"/>
      <c r="R644" s="9" t="n"/>
      <c r="S644" s="9" t="n"/>
      <c r="T644" s="24">
        <f>IF(R644="","",ROUND(R644*IFERROR(VLOOKUP(H644,Settings!$A$2:$C$10,2,FALSE),0)+IFERROR(VLOOKUP(H644,Settings!$A$2:$C$10,3,FALSE),0),2))</f>
        <v/>
      </c>
      <c r="U644" s="24">
        <f>IF(R644="","",ROUND(R644-F644-N(S644)-IF(N(S644)&gt;0,Settings!$B$14,0)-T644,2))</f>
        <v/>
      </c>
      <c r="V644" s="23">
        <f>IF(OR(P644="",Q644=""),"",Q644-P644)</f>
        <v/>
      </c>
      <c r="W644" s="23">
        <f>IF(OR(P644="",O644&lt;&gt;"Listed"),"",TODAY()-P644)</f>
        <v/>
      </c>
    </row>
    <row r="645">
      <c r="E645" s="22" t="n"/>
      <c r="F645" s="9" t="n"/>
      <c r="I645" s="9" t="n"/>
      <c r="J645" s="23">
        <f>IF(A645="","",COUNTIFS(Comps!$A$2:$A$1000,A645,Comps!$C$2:$C$1000,"Sold",Comps!$H$2:$H$1000,"&lt;&gt;Loose"))</f>
        <v/>
      </c>
      <c r="K645" s="24">
        <f>IF(A645="","",IFERROR(AVERAGEIFS(Comps!$E$2:$E$1000,Comps!$A$2:$A$1000,A645,Comps!$C$2:$C$1000,"Sold",Comps!$H$2:$H$1000,"&lt;&gt;Loose"),""))</f>
        <v/>
      </c>
      <c r="L645" s="23">
        <f>IF(OR(A645="",J645=0),"",TEXT(MINIFS(Comps!$E$2:$E$1000,Comps!$A$2:$A$1000,A645,Comps!$C$2:$C$1000,"Sold",Comps!$H$2:$H$1000,"&lt;&gt;Loose"),"0")&amp;"-"&amp;TEXT(MAXIFS(Comps!$E$2:$E$1000,Comps!$A$2:$A$1000,A645,Comps!$C$2:$C$1000,"Sold",Comps!$H$2:$H$1000,"&lt;&gt;Loose"),"0"))</f>
        <v/>
      </c>
      <c r="M645" s="24">
        <f>IF(OR(F645="",H645=""),"",ROUND((F645+N(I645)+IF(N(I645)&gt;0,Settings!$B$14,0)+IFERROR(VLOOKUP(H645,Settings!$A$2:$C$10,3,FALSE),0)+Settings!$B$13)/(1-IFERROR(VLOOKUP(H645,Settings!$A$2:$C$10,2,FALSE),0)),2))</f>
        <v/>
      </c>
      <c r="N645" s="9" t="n"/>
      <c r="P645" s="22" t="n"/>
      <c r="Q645" s="22" t="n"/>
      <c r="R645" s="9" t="n"/>
      <c r="S645" s="9" t="n"/>
      <c r="T645" s="24">
        <f>IF(R645="","",ROUND(R645*IFERROR(VLOOKUP(H645,Settings!$A$2:$C$10,2,FALSE),0)+IFERROR(VLOOKUP(H645,Settings!$A$2:$C$10,3,FALSE),0),2))</f>
        <v/>
      </c>
      <c r="U645" s="24">
        <f>IF(R645="","",ROUND(R645-F645-N(S645)-IF(N(S645)&gt;0,Settings!$B$14,0)-T645,2))</f>
        <v/>
      </c>
      <c r="V645" s="23">
        <f>IF(OR(P645="",Q645=""),"",Q645-P645)</f>
        <v/>
      </c>
      <c r="W645" s="23">
        <f>IF(OR(P645="",O645&lt;&gt;"Listed"),"",TODAY()-P645)</f>
        <v/>
      </c>
    </row>
    <row r="646">
      <c r="E646" s="22" t="n"/>
      <c r="F646" s="9" t="n"/>
      <c r="I646" s="9" t="n"/>
      <c r="J646" s="23">
        <f>IF(A646="","",COUNTIFS(Comps!$A$2:$A$1000,A646,Comps!$C$2:$C$1000,"Sold",Comps!$H$2:$H$1000,"&lt;&gt;Loose"))</f>
        <v/>
      </c>
      <c r="K646" s="24">
        <f>IF(A646="","",IFERROR(AVERAGEIFS(Comps!$E$2:$E$1000,Comps!$A$2:$A$1000,A646,Comps!$C$2:$C$1000,"Sold",Comps!$H$2:$H$1000,"&lt;&gt;Loose"),""))</f>
        <v/>
      </c>
      <c r="L646" s="23">
        <f>IF(OR(A646="",J646=0),"",TEXT(MINIFS(Comps!$E$2:$E$1000,Comps!$A$2:$A$1000,A646,Comps!$C$2:$C$1000,"Sold",Comps!$H$2:$H$1000,"&lt;&gt;Loose"),"0")&amp;"-"&amp;TEXT(MAXIFS(Comps!$E$2:$E$1000,Comps!$A$2:$A$1000,A646,Comps!$C$2:$C$1000,"Sold",Comps!$H$2:$H$1000,"&lt;&gt;Loose"),"0"))</f>
        <v/>
      </c>
      <c r="M646" s="24">
        <f>IF(OR(F646="",H646=""),"",ROUND((F646+N(I646)+IF(N(I646)&gt;0,Settings!$B$14,0)+IFERROR(VLOOKUP(H646,Settings!$A$2:$C$10,3,FALSE),0)+Settings!$B$13)/(1-IFERROR(VLOOKUP(H646,Settings!$A$2:$C$10,2,FALSE),0)),2))</f>
        <v/>
      </c>
      <c r="N646" s="9" t="n"/>
      <c r="P646" s="22" t="n"/>
      <c r="Q646" s="22" t="n"/>
      <c r="R646" s="9" t="n"/>
      <c r="S646" s="9" t="n"/>
      <c r="T646" s="24">
        <f>IF(R646="","",ROUND(R646*IFERROR(VLOOKUP(H646,Settings!$A$2:$C$10,2,FALSE),0)+IFERROR(VLOOKUP(H646,Settings!$A$2:$C$10,3,FALSE),0),2))</f>
        <v/>
      </c>
      <c r="U646" s="24">
        <f>IF(R646="","",ROUND(R646-F646-N(S646)-IF(N(S646)&gt;0,Settings!$B$14,0)-T646,2))</f>
        <v/>
      </c>
      <c r="V646" s="23">
        <f>IF(OR(P646="",Q646=""),"",Q646-P646)</f>
        <v/>
      </c>
      <c r="W646" s="23">
        <f>IF(OR(P646="",O646&lt;&gt;"Listed"),"",TODAY()-P646)</f>
        <v/>
      </c>
    </row>
    <row r="647">
      <c r="E647" s="22" t="n"/>
      <c r="F647" s="9" t="n"/>
      <c r="I647" s="9" t="n"/>
      <c r="J647" s="23">
        <f>IF(A647="","",COUNTIFS(Comps!$A$2:$A$1000,A647,Comps!$C$2:$C$1000,"Sold",Comps!$H$2:$H$1000,"&lt;&gt;Loose"))</f>
        <v/>
      </c>
      <c r="K647" s="24">
        <f>IF(A647="","",IFERROR(AVERAGEIFS(Comps!$E$2:$E$1000,Comps!$A$2:$A$1000,A647,Comps!$C$2:$C$1000,"Sold",Comps!$H$2:$H$1000,"&lt;&gt;Loose"),""))</f>
        <v/>
      </c>
      <c r="L647" s="23">
        <f>IF(OR(A647="",J647=0),"",TEXT(MINIFS(Comps!$E$2:$E$1000,Comps!$A$2:$A$1000,A647,Comps!$C$2:$C$1000,"Sold",Comps!$H$2:$H$1000,"&lt;&gt;Loose"),"0")&amp;"-"&amp;TEXT(MAXIFS(Comps!$E$2:$E$1000,Comps!$A$2:$A$1000,A647,Comps!$C$2:$C$1000,"Sold",Comps!$H$2:$H$1000,"&lt;&gt;Loose"),"0"))</f>
        <v/>
      </c>
      <c r="M647" s="24">
        <f>IF(OR(F647="",H647=""),"",ROUND((F647+N(I647)+IF(N(I647)&gt;0,Settings!$B$14,0)+IFERROR(VLOOKUP(H647,Settings!$A$2:$C$10,3,FALSE),0)+Settings!$B$13)/(1-IFERROR(VLOOKUP(H647,Settings!$A$2:$C$10,2,FALSE),0)),2))</f>
        <v/>
      </c>
      <c r="N647" s="9" t="n"/>
      <c r="P647" s="22" t="n"/>
      <c r="Q647" s="22" t="n"/>
      <c r="R647" s="9" t="n"/>
      <c r="S647" s="9" t="n"/>
      <c r="T647" s="24">
        <f>IF(R647="","",ROUND(R647*IFERROR(VLOOKUP(H647,Settings!$A$2:$C$10,2,FALSE),0)+IFERROR(VLOOKUP(H647,Settings!$A$2:$C$10,3,FALSE),0),2))</f>
        <v/>
      </c>
      <c r="U647" s="24">
        <f>IF(R647="","",ROUND(R647-F647-N(S647)-IF(N(S647)&gt;0,Settings!$B$14,0)-T647,2))</f>
        <v/>
      </c>
      <c r="V647" s="23">
        <f>IF(OR(P647="",Q647=""),"",Q647-P647)</f>
        <v/>
      </c>
      <c r="W647" s="23">
        <f>IF(OR(P647="",O647&lt;&gt;"Listed"),"",TODAY()-P647)</f>
        <v/>
      </c>
    </row>
    <row r="648">
      <c r="E648" s="22" t="n"/>
      <c r="F648" s="9" t="n"/>
      <c r="I648" s="9" t="n"/>
      <c r="J648" s="23">
        <f>IF(A648="","",COUNTIFS(Comps!$A$2:$A$1000,A648,Comps!$C$2:$C$1000,"Sold",Comps!$H$2:$H$1000,"&lt;&gt;Loose"))</f>
        <v/>
      </c>
      <c r="K648" s="24">
        <f>IF(A648="","",IFERROR(AVERAGEIFS(Comps!$E$2:$E$1000,Comps!$A$2:$A$1000,A648,Comps!$C$2:$C$1000,"Sold",Comps!$H$2:$H$1000,"&lt;&gt;Loose"),""))</f>
        <v/>
      </c>
      <c r="L648" s="23">
        <f>IF(OR(A648="",J648=0),"",TEXT(MINIFS(Comps!$E$2:$E$1000,Comps!$A$2:$A$1000,A648,Comps!$C$2:$C$1000,"Sold",Comps!$H$2:$H$1000,"&lt;&gt;Loose"),"0")&amp;"-"&amp;TEXT(MAXIFS(Comps!$E$2:$E$1000,Comps!$A$2:$A$1000,A648,Comps!$C$2:$C$1000,"Sold",Comps!$H$2:$H$1000,"&lt;&gt;Loose"),"0"))</f>
        <v/>
      </c>
      <c r="M648" s="24">
        <f>IF(OR(F648="",H648=""),"",ROUND((F648+N(I648)+IF(N(I648)&gt;0,Settings!$B$14,0)+IFERROR(VLOOKUP(H648,Settings!$A$2:$C$10,3,FALSE),0)+Settings!$B$13)/(1-IFERROR(VLOOKUP(H648,Settings!$A$2:$C$10,2,FALSE),0)),2))</f>
        <v/>
      </c>
      <c r="N648" s="9" t="n"/>
      <c r="P648" s="22" t="n"/>
      <c r="Q648" s="22" t="n"/>
      <c r="R648" s="9" t="n"/>
      <c r="S648" s="9" t="n"/>
      <c r="T648" s="24">
        <f>IF(R648="","",ROUND(R648*IFERROR(VLOOKUP(H648,Settings!$A$2:$C$10,2,FALSE),0)+IFERROR(VLOOKUP(H648,Settings!$A$2:$C$10,3,FALSE),0),2))</f>
        <v/>
      </c>
      <c r="U648" s="24">
        <f>IF(R648="","",ROUND(R648-F648-N(S648)-IF(N(S648)&gt;0,Settings!$B$14,0)-T648,2))</f>
        <v/>
      </c>
      <c r="V648" s="23">
        <f>IF(OR(P648="",Q648=""),"",Q648-P648)</f>
        <v/>
      </c>
      <c r="W648" s="23">
        <f>IF(OR(P648="",O648&lt;&gt;"Listed"),"",TODAY()-P648)</f>
        <v/>
      </c>
    </row>
    <row r="649">
      <c r="E649" s="22" t="n"/>
      <c r="F649" s="9" t="n"/>
      <c r="I649" s="9" t="n"/>
      <c r="J649" s="23">
        <f>IF(A649="","",COUNTIFS(Comps!$A$2:$A$1000,A649,Comps!$C$2:$C$1000,"Sold",Comps!$H$2:$H$1000,"&lt;&gt;Loose"))</f>
        <v/>
      </c>
      <c r="K649" s="24">
        <f>IF(A649="","",IFERROR(AVERAGEIFS(Comps!$E$2:$E$1000,Comps!$A$2:$A$1000,A649,Comps!$C$2:$C$1000,"Sold",Comps!$H$2:$H$1000,"&lt;&gt;Loose"),""))</f>
        <v/>
      </c>
      <c r="L649" s="23">
        <f>IF(OR(A649="",J649=0),"",TEXT(MINIFS(Comps!$E$2:$E$1000,Comps!$A$2:$A$1000,A649,Comps!$C$2:$C$1000,"Sold",Comps!$H$2:$H$1000,"&lt;&gt;Loose"),"0")&amp;"-"&amp;TEXT(MAXIFS(Comps!$E$2:$E$1000,Comps!$A$2:$A$1000,A649,Comps!$C$2:$C$1000,"Sold",Comps!$H$2:$H$1000,"&lt;&gt;Loose"),"0"))</f>
        <v/>
      </c>
      <c r="M649" s="24">
        <f>IF(OR(F649="",H649=""),"",ROUND((F649+N(I649)+IF(N(I649)&gt;0,Settings!$B$14,0)+IFERROR(VLOOKUP(H649,Settings!$A$2:$C$10,3,FALSE),0)+Settings!$B$13)/(1-IFERROR(VLOOKUP(H649,Settings!$A$2:$C$10,2,FALSE),0)),2))</f>
        <v/>
      </c>
      <c r="N649" s="9" t="n"/>
      <c r="P649" s="22" t="n"/>
      <c r="Q649" s="22" t="n"/>
      <c r="R649" s="9" t="n"/>
      <c r="S649" s="9" t="n"/>
      <c r="T649" s="24">
        <f>IF(R649="","",ROUND(R649*IFERROR(VLOOKUP(H649,Settings!$A$2:$C$10,2,FALSE),0)+IFERROR(VLOOKUP(H649,Settings!$A$2:$C$10,3,FALSE),0),2))</f>
        <v/>
      </c>
      <c r="U649" s="24">
        <f>IF(R649="","",ROUND(R649-F649-N(S649)-IF(N(S649)&gt;0,Settings!$B$14,0)-T649,2))</f>
        <v/>
      </c>
      <c r="V649" s="23">
        <f>IF(OR(P649="",Q649=""),"",Q649-P649)</f>
        <v/>
      </c>
      <c r="W649" s="23">
        <f>IF(OR(P649="",O649&lt;&gt;"Listed"),"",TODAY()-P649)</f>
        <v/>
      </c>
    </row>
    <row r="650">
      <c r="E650" s="22" t="n"/>
      <c r="F650" s="9" t="n"/>
      <c r="I650" s="9" t="n"/>
      <c r="J650" s="23">
        <f>IF(A650="","",COUNTIFS(Comps!$A$2:$A$1000,A650,Comps!$C$2:$C$1000,"Sold",Comps!$H$2:$H$1000,"&lt;&gt;Loose"))</f>
        <v/>
      </c>
      <c r="K650" s="24">
        <f>IF(A650="","",IFERROR(AVERAGEIFS(Comps!$E$2:$E$1000,Comps!$A$2:$A$1000,A650,Comps!$C$2:$C$1000,"Sold",Comps!$H$2:$H$1000,"&lt;&gt;Loose"),""))</f>
        <v/>
      </c>
      <c r="L650" s="23">
        <f>IF(OR(A650="",J650=0),"",TEXT(MINIFS(Comps!$E$2:$E$1000,Comps!$A$2:$A$1000,A650,Comps!$C$2:$C$1000,"Sold",Comps!$H$2:$H$1000,"&lt;&gt;Loose"),"0")&amp;"-"&amp;TEXT(MAXIFS(Comps!$E$2:$E$1000,Comps!$A$2:$A$1000,A650,Comps!$C$2:$C$1000,"Sold",Comps!$H$2:$H$1000,"&lt;&gt;Loose"),"0"))</f>
        <v/>
      </c>
      <c r="M650" s="24">
        <f>IF(OR(F650="",H650=""),"",ROUND((F650+N(I650)+IF(N(I650)&gt;0,Settings!$B$14,0)+IFERROR(VLOOKUP(H650,Settings!$A$2:$C$10,3,FALSE),0)+Settings!$B$13)/(1-IFERROR(VLOOKUP(H650,Settings!$A$2:$C$10,2,FALSE),0)),2))</f>
        <v/>
      </c>
      <c r="N650" s="9" t="n"/>
      <c r="P650" s="22" t="n"/>
      <c r="Q650" s="22" t="n"/>
      <c r="R650" s="9" t="n"/>
      <c r="S650" s="9" t="n"/>
      <c r="T650" s="24">
        <f>IF(R650="","",ROUND(R650*IFERROR(VLOOKUP(H650,Settings!$A$2:$C$10,2,FALSE),0)+IFERROR(VLOOKUP(H650,Settings!$A$2:$C$10,3,FALSE),0),2))</f>
        <v/>
      </c>
      <c r="U650" s="24">
        <f>IF(R650="","",ROUND(R650-F650-N(S650)-IF(N(S650)&gt;0,Settings!$B$14,0)-T650,2))</f>
        <v/>
      </c>
      <c r="V650" s="23">
        <f>IF(OR(P650="",Q650=""),"",Q650-P650)</f>
        <v/>
      </c>
      <c r="W650" s="23">
        <f>IF(OR(P650="",O650&lt;&gt;"Listed"),"",TODAY()-P650)</f>
        <v/>
      </c>
    </row>
    <row r="651">
      <c r="E651" s="22" t="n"/>
      <c r="F651" s="9" t="n"/>
      <c r="I651" s="9" t="n"/>
      <c r="J651" s="23">
        <f>IF(A651="","",COUNTIFS(Comps!$A$2:$A$1000,A651,Comps!$C$2:$C$1000,"Sold",Comps!$H$2:$H$1000,"&lt;&gt;Loose"))</f>
        <v/>
      </c>
      <c r="K651" s="24">
        <f>IF(A651="","",IFERROR(AVERAGEIFS(Comps!$E$2:$E$1000,Comps!$A$2:$A$1000,A651,Comps!$C$2:$C$1000,"Sold",Comps!$H$2:$H$1000,"&lt;&gt;Loose"),""))</f>
        <v/>
      </c>
      <c r="L651" s="23">
        <f>IF(OR(A651="",J651=0),"",TEXT(MINIFS(Comps!$E$2:$E$1000,Comps!$A$2:$A$1000,A651,Comps!$C$2:$C$1000,"Sold",Comps!$H$2:$H$1000,"&lt;&gt;Loose"),"0")&amp;"-"&amp;TEXT(MAXIFS(Comps!$E$2:$E$1000,Comps!$A$2:$A$1000,A651,Comps!$C$2:$C$1000,"Sold",Comps!$H$2:$H$1000,"&lt;&gt;Loose"),"0"))</f>
        <v/>
      </c>
      <c r="M651" s="24">
        <f>IF(OR(F651="",H651=""),"",ROUND((F651+N(I651)+IF(N(I651)&gt;0,Settings!$B$14,0)+IFERROR(VLOOKUP(H651,Settings!$A$2:$C$10,3,FALSE),0)+Settings!$B$13)/(1-IFERROR(VLOOKUP(H651,Settings!$A$2:$C$10,2,FALSE),0)),2))</f>
        <v/>
      </c>
      <c r="N651" s="9" t="n"/>
      <c r="P651" s="22" t="n"/>
      <c r="Q651" s="22" t="n"/>
      <c r="R651" s="9" t="n"/>
      <c r="S651" s="9" t="n"/>
      <c r="T651" s="24">
        <f>IF(R651="","",ROUND(R651*IFERROR(VLOOKUP(H651,Settings!$A$2:$C$10,2,FALSE),0)+IFERROR(VLOOKUP(H651,Settings!$A$2:$C$10,3,FALSE),0),2))</f>
        <v/>
      </c>
      <c r="U651" s="24">
        <f>IF(R651="","",ROUND(R651-F651-N(S651)-IF(N(S651)&gt;0,Settings!$B$14,0)-T651,2))</f>
        <v/>
      </c>
      <c r="V651" s="23">
        <f>IF(OR(P651="",Q651=""),"",Q651-P651)</f>
        <v/>
      </c>
      <c r="W651" s="23">
        <f>IF(OR(P651="",O651&lt;&gt;"Listed"),"",TODAY()-P651)</f>
        <v/>
      </c>
    </row>
    <row r="652">
      <c r="E652" s="22" t="n"/>
      <c r="F652" s="9" t="n"/>
      <c r="I652" s="9" t="n"/>
      <c r="J652" s="23">
        <f>IF(A652="","",COUNTIFS(Comps!$A$2:$A$1000,A652,Comps!$C$2:$C$1000,"Sold",Comps!$H$2:$H$1000,"&lt;&gt;Loose"))</f>
        <v/>
      </c>
      <c r="K652" s="24">
        <f>IF(A652="","",IFERROR(AVERAGEIFS(Comps!$E$2:$E$1000,Comps!$A$2:$A$1000,A652,Comps!$C$2:$C$1000,"Sold",Comps!$H$2:$H$1000,"&lt;&gt;Loose"),""))</f>
        <v/>
      </c>
      <c r="L652" s="23">
        <f>IF(OR(A652="",J652=0),"",TEXT(MINIFS(Comps!$E$2:$E$1000,Comps!$A$2:$A$1000,A652,Comps!$C$2:$C$1000,"Sold",Comps!$H$2:$H$1000,"&lt;&gt;Loose"),"0")&amp;"-"&amp;TEXT(MAXIFS(Comps!$E$2:$E$1000,Comps!$A$2:$A$1000,A652,Comps!$C$2:$C$1000,"Sold",Comps!$H$2:$H$1000,"&lt;&gt;Loose"),"0"))</f>
        <v/>
      </c>
      <c r="M652" s="24">
        <f>IF(OR(F652="",H652=""),"",ROUND((F652+N(I652)+IF(N(I652)&gt;0,Settings!$B$14,0)+IFERROR(VLOOKUP(H652,Settings!$A$2:$C$10,3,FALSE),0)+Settings!$B$13)/(1-IFERROR(VLOOKUP(H652,Settings!$A$2:$C$10,2,FALSE),0)),2))</f>
        <v/>
      </c>
      <c r="N652" s="9" t="n"/>
      <c r="P652" s="22" t="n"/>
      <c r="Q652" s="22" t="n"/>
      <c r="R652" s="9" t="n"/>
      <c r="S652" s="9" t="n"/>
      <c r="T652" s="24">
        <f>IF(R652="","",ROUND(R652*IFERROR(VLOOKUP(H652,Settings!$A$2:$C$10,2,FALSE),0)+IFERROR(VLOOKUP(H652,Settings!$A$2:$C$10,3,FALSE),0),2))</f>
        <v/>
      </c>
      <c r="U652" s="24">
        <f>IF(R652="","",ROUND(R652-F652-N(S652)-IF(N(S652)&gt;0,Settings!$B$14,0)-T652,2))</f>
        <v/>
      </c>
      <c r="V652" s="23">
        <f>IF(OR(P652="",Q652=""),"",Q652-P652)</f>
        <v/>
      </c>
      <c r="W652" s="23">
        <f>IF(OR(P652="",O652&lt;&gt;"Listed"),"",TODAY()-P652)</f>
        <v/>
      </c>
    </row>
    <row r="653">
      <c r="E653" s="22" t="n"/>
      <c r="F653" s="9" t="n"/>
      <c r="I653" s="9" t="n"/>
      <c r="J653" s="23">
        <f>IF(A653="","",COUNTIFS(Comps!$A$2:$A$1000,A653,Comps!$C$2:$C$1000,"Sold",Comps!$H$2:$H$1000,"&lt;&gt;Loose"))</f>
        <v/>
      </c>
      <c r="K653" s="24">
        <f>IF(A653="","",IFERROR(AVERAGEIFS(Comps!$E$2:$E$1000,Comps!$A$2:$A$1000,A653,Comps!$C$2:$C$1000,"Sold",Comps!$H$2:$H$1000,"&lt;&gt;Loose"),""))</f>
        <v/>
      </c>
      <c r="L653" s="23">
        <f>IF(OR(A653="",J653=0),"",TEXT(MINIFS(Comps!$E$2:$E$1000,Comps!$A$2:$A$1000,A653,Comps!$C$2:$C$1000,"Sold",Comps!$H$2:$H$1000,"&lt;&gt;Loose"),"0")&amp;"-"&amp;TEXT(MAXIFS(Comps!$E$2:$E$1000,Comps!$A$2:$A$1000,A653,Comps!$C$2:$C$1000,"Sold",Comps!$H$2:$H$1000,"&lt;&gt;Loose"),"0"))</f>
        <v/>
      </c>
      <c r="M653" s="24">
        <f>IF(OR(F653="",H653=""),"",ROUND((F653+N(I653)+IF(N(I653)&gt;0,Settings!$B$14,0)+IFERROR(VLOOKUP(H653,Settings!$A$2:$C$10,3,FALSE),0)+Settings!$B$13)/(1-IFERROR(VLOOKUP(H653,Settings!$A$2:$C$10,2,FALSE),0)),2))</f>
        <v/>
      </c>
      <c r="N653" s="9" t="n"/>
      <c r="P653" s="22" t="n"/>
      <c r="Q653" s="22" t="n"/>
      <c r="R653" s="9" t="n"/>
      <c r="S653" s="9" t="n"/>
      <c r="T653" s="24">
        <f>IF(R653="","",ROUND(R653*IFERROR(VLOOKUP(H653,Settings!$A$2:$C$10,2,FALSE),0)+IFERROR(VLOOKUP(H653,Settings!$A$2:$C$10,3,FALSE),0),2))</f>
        <v/>
      </c>
      <c r="U653" s="24">
        <f>IF(R653="","",ROUND(R653-F653-N(S653)-IF(N(S653)&gt;0,Settings!$B$14,0)-T653,2))</f>
        <v/>
      </c>
      <c r="V653" s="23">
        <f>IF(OR(P653="",Q653=""),"",Q653-P653)</f>
        <v/>
      </c>
      <c r="W653" s="23">
        <f>IF(OR(P653="",O653&lt;&gt;"Listed"),"",TODAY()-P653)</f>
        <v/>
      </c>
    </row>
    <row r="654">
      <c r="E654" s="22" t="n"/>
      <c r="F654" s="9" t="n"/>
      <c r="I654" s="9" t="n"/>
      <c r="J654" s="23">
        <f>IF(A654="","",COUNTIFS(Comps!$A$2:$A$1000,A654,Comps!$C$2:$C$1000,"Sold",Comps!$H$2:$H$1000,"&lt;&gt;Loose"))</f>
        <v/>
      </c>
      <c r="K654" s="24">
        <f>IF(A654="","",IFERROR(AVERAGEIFS(Comps!$E$2:$E$1000,Comps!$A$2:$A$1000,A654,Comps!$C$2:$C$1000,"Sold",Comps!$H$2:$H$1000,"&lt;&gt;Loose"),""))</f>
        <v/>
      </c>
      <c r="L654" s="23">
        <f>IF(OR(A654="",J654=0),"",TEXT(MINIFS(Comps!$E$2:$E$1000,Comps!$A$2:$A$1000,A654,Comps!$C$2:$C$1000,"Sold",Comps!$H$2:$H$1000,"&lt;&gt;Loose"),"0")&amp;"-"&amp;TEXT(MAXIFS(Comps!$E$2:$E$1000,Comps!$A$2:$A$1000,A654,Comps!$C$2:$C$1000,"Sold",Comps!$H$2:$H$1000,"&lt;&gt;Loose"),"0"))</f>
        <v/>
      </c>
      <c r="M654" s="24">
        <f>IF(OR(F654="",H654=""),"",ROUND((F654+N(I654)+IF(N(I654)&gt;0,Settings!$B$14,0)+IFERROR(VLOOKUP(H654,Settings!$A$2:$C$10,3,FALSE),0)+Settings!$B$13)/(1-IFERROR(VLOOKUP(H654,Settings!$A$2:$C$10,2,FALSE),0)),2))</f>
        <v/>
      </c>
      <c r="N654" s="9" t="n"/>
      <c r="P654" s="22" t="n"/>
      <c r="Q654" s="22" t="n"/>
      <c r="R654" s="9" t="n"/>
      <c r="S654" s="9" t="n"/>
      <c r="T654" s="24">
        <f>IF(R654="","",ROUND(R654*IFERROR(VLOOKUP(H654,Settings!$A$2:$C$10,2,FALSE),0)+IFERROR(VLOOKUP(H654,Settings!$A$2:$C$10,3,FALSE),0),2))</f>
        <v/>
      </c>
      <c r="U654" s="24">
        <f>IF(R654="","",ROUND(R654-F654-N(S654)-IF(N(S654)&gt;0,Settings!$B$14,0)-T654,2))</f>
        <v/>
      </c>
      <c r="V654" s="23">
        <f>IF(OR(P654="",Q654=""),"",Q654-P654)</f>
        <v/>
      </c>
      <c r="W654" s="23">
        <f>IF(OR(P654="",O654&lt;&gt;"Listed"),"",TODAY()-P654)</f>
        <v/>
      </c>
    </row>
    <row r="655">
      <c r="E655" s="22" t="n"/>
      <c r="F655" s="9" t="n"/>
      <c r="I655" s="9" t="n"/>
      <c r="J655" s="23">
        <f>IF(A655="","",COUNTIFS(Comps!$A$2:$A$1000,A655,Comps!$C$2:$C$1000,"Sold",Comps!$H$2:$H$1000,"&lt;&gt;Loose"))</f>
        <v/>
      </c>
      <c r="K655" s="24">
        <f>IF(A655="","",IFERROR(AVERAGEIFS(Comps!$E$2:$E$1000,Comps!$A$2:$A$1000,A655,Comps!$C$2:$C$1000,"Sold",Comps!$H$2:$H$1000,"&lt;&gt;Loose"),""))</f>
        <v/>
      </c>
      <c r="L655" s="23">
        <f>IF(OR(A655="",J655=0),"",TEXT(MINIFS(Comps!$E$2:$E$1000,Comps!$A$2:$A$1000,A655,Comps!$C$2:$C$1000,"Sold",Comps!$H$2:$H$1000,"&lt;&gt;Loose"),"0")&amp;"-"&amp;TEXT(MAXIFS(Comps!$E$2:$E$1000,Comps!$A$2:$A$1000,A655,Comps!$C$2:$C$1000,"Sold",Comps!$H$2:$H$1000,"&lt;&gt;Loose"),"0"))</f>
        <v/>
      </c>
      <c r="M655" s="24">
        <f>IF(OR(F655="",H655=""),"",ROUND((F655+N(I655)+IF(N(I655)&gt;0,Settings!$B$14,0)+IFERROR(VLOOKUP(H655,Settings!$A$2:$C$10,3,FALSE),0)+Settings!$B$13)/(1-IFERROR(VLOOKUP(H655,Settings!$A$2:$C$10,2,FALSE),0)),2))</f>
        <v/>
      </c>
      <c r="N655" s="9" t="n"/>
      <c r="P655" s="22" t="n"/>
      <c r="Q655" s="22" t="n"/>
      <c r="R655" s="9" t="n"/>
      <c r="S655" s="9" t="n"/>
      <c r="T655" s="24">
        <f>IF(R655="","",ROUND(R655*IFERROR(VLOOKUP(H655,Settings!$A$2:$C$10,2,FALSE),0)+IFERROR(VLOOKUP(H655,Settings!$A$2:$C$10,3,FALSE),0),2))</f>
        <v/>
      </c>
      <c r="U655" s="24">
        <f>IF(R655="","",ROUND(R655-F655-N(S655)-IF(N(S655)&gt;0,Settings!$B$14,0)-T655,2))</f>
        <v/>
      </c>
      <c r="V655" s="23">
        <f>IF(OR(P655="",Q655=""),"",Q655-P655)</f>
        <v/>
      </c>
      <c r="W655" s="23">
        <f>IF(OR(P655="",O655&lt;&gt;"Listed"),"",TODAY()-P655)</f>
        <v/>
      </c>
    </row>
    <row r="656">
      <c r="E656" s="22" t="n"/>
      <c r="F656" s="9" t="n"/>
      <c r="I656" s="9" t="n"/>
      <c r="J656" s="23">
        <f>IF(A656="","",COUNTIFS(Comps!$A$2:$A$1000,A656,Comps!$C$2:$C$1000,"Sold",Comps!$H$2:$H$1000,"&lt;&gt;Loose"))</f>
        <v/>
      </c>
      <c r="K656" s="24">
        <f>IF(A656="","",IFERROR(AVERAGEIFS(Comps!$E$2:$E$1000,Comps!$A$2:$A$1000,A656,Comps!$C$2:$C$1000,"Sold",Comps!$H$2:$H$1000,"&lt;&gt;Loose"),""))</f>
        <v/>
      </c>
      <c r="L656" s="23">
        <f>IF(OR(A656="",J656=0),"",TEXT(MINIFS(Comps!$E$2:$E$1000,Comps!$A$2:$A$1000,A656,Comps!$C$2:$C$1000,"Sold",Comps!$H$2:$H$1000,"&lt;&gt;Loose"),"0")&amp;"-"&amp;TEXT(MAXIFS(Comps!$E$2:$E$1000,Comps!$A$2:$A$1000,A656,Comps!$C$2:$C$1000,"Sold",Comps!$H$2:$H$1000,"&lt;&gt;Loose"),"0"))</f>
        <v/>
      </c>
      <c r="M656" s="24">
        <f>IF(OR(F656="",H656=""),"",ROUND((F656+N(I656)+IF(N(I656)&gt;0,Settings!$B$14,0)+IFERROR(VLOOKUP(H656,Settings!$A$2:$C$10,3,FALSE),0)+Settings!$B$13)/(1-IFERROR(VLOOKUP(H656,Settings!$A$2:$C$10,2,FALSE),0)),2))</f>
        <v/>
      </c>
      <c r="N656" s="9" t="n"/>
      <c r="P656" s="22" t="n"/>
      <c r="Q656" s="22" t="n"/>
      <c r="R656" s="9" t="n"/>
      <c r="S656" s="9" t="n"/>
      <c r="T656" s="24">
        <f>IF(R656="","",ROUND(R656*IFERROR(VLOOKUP(H656,Settings!$A$2:$C$10,2,FALSE),0)+IFERROR(VLOOKUP(H656,Settings!$A$2:$C$10,3,FALSE),0),2))</f>
        <v/>
      </c>
      <c r="U656" s="24">
        <f>IF(R656="","",ROUND(R656-F656-N(S656)-IF(N(S656)&gt;0,Settings!$B$14,0)-T656,2))</f>
        <v/>
      </c>
      <c r="V656" s="23">
        <f>IF(OR(P656="",Q656=""),"",Q656-P656)</f>
        <v/>
      </c>
      <c r="W656" s="23">
        <f>IF(OR(P656="",O656&lt;&gt;"Listed"),"",TODAY()-P656)</f>
        <v/>
      </c>
    </row>
    <row r="657">
      <c r="E657" s="22" t="n"/>
      <c r="F657" s="9" t="n"/>
      <c r="I657" s="9" t="n"/>
      <c r="J657" s="23">
        <f>IF(A657="","",COUNTIFS(Comps!$A$2:$A$1000,A657,Comps!$C$2:$C$1000,"Sold",Comps!$H$2:$H$1000,"&lt;&gt;Loose"))</f>
        <v/>
      </c>
      <c r="K657" s="24">
        <f>IF(A657="","",IFERROR(AVERAGEIFS(Comps!$E$2:$E$1000,Comps!$A$2:$A$1000,A657,Comps!$C$2:$C$1000,"Sold",Comps!$H$2:$H$1000,"&lt;&gt;Loose"),""))</f>
        <v/>
      </c>
      <c r="L657" s="23">
        <f>IF(OR(A657="",J657=0),"",TEXT(MINIFS(Comps!$E$2:$E$1000,Comps!$A$2:$A$1000,A657,Comps!$C$2:$C$1000,"Sold",Comps!$H$2:$H$1000,"&lt;&gt;Loose"),"0")&amp;"-"&amp;TEXT(MAXIFS(Comps!$E$2:$E$1000,Comps!$A$2:$A$1000,A657,Comps!$C$2:$C$1000,"Sold",Comps!$H$2:$H$1000,"&lt;&gt;Loose"),"0"))</f>
        <v/>
      </c>
      <c r="M657" s="24">
        <f>IF(OR(F657="",H657=""),"",ROUND((F657+N(I657)+IF(N(I657)&gt;0,Settings!$B$14,0)+IFERROR(VLOOKUP(H657,Settings!$A$2:$C$10,3,FALSE),0)+Settings!$B$13)/(1-IFERROR(VLOOKUP(H657,Settings!$A$2:$C$10,2,FALSE),0)),2))</f>
        <v/>
      </c>
      <c r="N657" s="9" t="n"/>
      <c r="P657" s="22" t="n"/>
      <c r="Q657" s="22" t="n"/>
      <c r="R657" s="9" t="n"/>
      <c r="S657" s="9" t="n"/>
      <c r="T657" s="24">
        <f>IF(R657="","",ROUND(R657*IFERROR(VLOOKUP(H657,Settings!$A$2:$C$10,2,FALSE),0)+IFERROR(VLOOKUP(H657,Settings!$A$2:$C$10,3,FALSE),0),2))</f>
        <v/>
      </c>
      <c r="U657" s="24">
        <f>IF(R657="","",ROUND(R657-F657-N(S657)-IF(N(S657)&gt;0,Settings!$B$14,0)-T657,2))</f>
        <v/>
      </c>
      <c r="V657" s="23">
        <f>IF(OR(P657="",Q657=""),"",Q657-P657)</f>
        <v/>
      </c>
      <c r="W657" s="23">
        <f>IF(OR(P657="",O657&lt;&gt;"Listed"),"",TODAY()-P657)</f>
        <v/>
      </c>
    </row>
    <row r="658">
      <c r="E658" s="22" t="n"/>
      <c r="F658" s="9" t="n"/>
      <c r="I658" s="9" t="n"/>
      <c r="J658" s="23">
        <f>IF(A658="","",COUNTIFS(Comps!$A$2:$A$1000,A658,Comps!$C$2:$C$1000,"Sold",Comps!$H$2:$H$1000,"&lt;&gt;Loose"))</f>
        <v/>
      </c>
      <c r="K658" s="24">
        <f>IF(A658="","",IFERROR(AVERAGEIFS(Comps!$E$2:$E$1000,Comps!$A$2:$A$1000,A658,Comps!$C$2:$C$1000,"Sold",Comps!$H$2:$H$1000,"&lt;&gt;Loose"),""))</f>
        <v/>
      </c>
      <c r="L658" s="23">
        <f>IF(OR(A658="",J658=0),"",TEXT(MINIFS(Comps!$E$2:$E$1000,Comps!$A$2:$A$1000,A658,Comps!$C$2:$C$1000,"Sold",Comps!$H$2:$H$1000,"&lt;&gt;Loose"),"0")&amp;"-"&amp;TEXT(MAXIFS(Comps!$E$2:$E$1000,Comps!$A$2:$A$1000,A658,Comps!$C$2:$C$1000,"Sold",Comps!$H$2:$H$1000,"&lt;&gt;Loose"),"0"))</f>
        <v/>
      </c>
      <c r="M658" s="24">
        <f>IF(OR(F658="",H658=""),"",ROUND((F658+N(I658)+IF(N(I658)&gt;0,Settings!$B$14,0)+IFERROR(VLOOKUP(H658,Settings!$A$2:$C$10,3,FALSE),0)+Settings!$B$13)/(1-IFERROR(VLOOKUP(H658,Settings!$A$2:$C$10,2,FALSE),0)),2))</f>
        <v/>
      </c>
      <c r="N658" s="9" t="n"/>
      <c r="P658" s="22" t="n"/>
      <c r="Q658" s="22" t="n"/>
      <c r="R658" s="9" t="n"/>
      <c r="S658" s="9" t="n"/>
      <c r="T658" s="24">
        <f>IF(R658="","",ROUND(R658*IFERROR(VLOOKUP(H658,Settings!$A$2:$C$10,2,FALSE),0)+IFERROR(VLOOKUP(H658,Settings!$A$2:$C$10,3,FALSE),0),2))</f>
        <v/>
      </c>
      <c r="U658" s="24">
        <f>IF(R658="","",ROUND(R658-F658-N(S658)-IF(N(S658)&gt;0,Settings!$B$14,0)-T658,2))</f>
        <v/>
      </c>
      <c r="V658" s="23">
        <f>IF(OR(P658="",Q658=""),"",Q658-P658)</f>
        <v/>
      </c>
      <c r="W658" s="23">
        <f>IF(OR(P658="",O658&lt;&gt;"Listed"),"",TODAY()-P658)</f>
        <v/>
      </c>
    </row>
    <row r="659">
      <c r="E659" s="22" t="n"/>
      <c r="F659" s="9" t="n"/>
      <c r="I659" s="9" t="n"/>
      <c r="J659" s="23">
        <f>IF(A659="","",COUNTIFS(Comps!$A$2:$A$1000,A659,Comps!$C$2:$C$1000,"Sold",Comps!$H$2:$H$1000,"&lt;&gt;Loose"))</f>
        <v/>
      </c>
      <c r="K659" s="24">
        <f>IF(A659="","",IFERROR(AVERAGEIFS(Comps!$E$2:$E$1000,Comps!$A$2:$A$1000,A659,Comps!$C$2:$C$1000,"Sold",Comps!$H$2:$H$1000,"&lt;&gt;Loose"),""))</f>
        <v/>
      </c>
      <c r="L659" s="23">
        <f>IF(OR(A659="",J659=0),"",TEXT(MINIFS(Comps!$E$2:$E$1000,Comps!$A$2:$A$1000,A659,Comps!$C$2:$C$1000,"Sold",Comps!$H$2:$H$1000,"&lt;&gt;Loose"),"0")&amp;"-"&amp;TEXT(MAXIFS(Comps!$E$2:$E$1000,Comps!$A$2:$A$1000,A659,Comps!$C$2:$C$1000,"Sold",Comps!$H$2:$H$1000,"&lt;&gt;Loose"),"0"))</f>
        <v/>
      </c>
      <c r="M659" s="24">
        <f>IF(OR(F659="",H659=""),"",ROUND((F659+N(I659)+IF(N(I659)&gt;0,Settings!$B$14,0)+IFERROR(VLOOKUP(H659,Settings!$A$2:$C$10,3,FALSE),0)+Settings!$B$13)/(1-IFERROR(VLOOKUP(H659,Settings!$A$2:$C$10,2,FALSE),0)),2))</f>
        <v/>
      </c>
      <c r="N659" s="9" t="n"/>
      <c r="P659" s="22" t="n"/>
      <c r="Q659" s="22" t="n"/>
      <c r="R659" s="9" t="n"/>
      <c r="S659" s="9" t="n"/>
      <c r="T659" s="24">
        <f>IF(R659="","",ROUND(R659*IFERROR(VLOOKUP(H659,Settings!$A$2:$C$10,2,FALSE),0)+IFERROR(VLOOKUP(H659,Settings!$A$2:$C$10,3,FALSE),0),2))</f>
        <v/>
      </c>
      <c r="U659" s="24">
        <f>IF(R659="","",ROUND(R659-F659-N(S659)-IF(N(S659)&gt;0,Settings!$B$14,0)-T659,2))</f>
        <v/>
      </c>
      <c r="V659" s="23">
        <f>IF(OR(P659="",Q659=""),"",Q659-P659)</f>
        <v/>
      </c>
      <c r="W659" s="23">
        <f>IF(OR(P659="",O659&lt;&gt;"Listed"),"",TODAY()-P659)</f>
        <v/>
      </c>
    </row>
    <row r="660">
      <c r="E660" s="22" t="n"/>
      <c r="F660" s="9" t="n"/>
      <c r="I660" s="9" t="n"/>
      <c r="J660" s="23">
        <f>IF(A660="","",COUNTIFS(Comps!$A$2:$A$1000,A660,Comps!$C$2:$C$1000,"Sold",Comps!$H$2:$H$1000,"&lt;&gt;Loose"))</f>
        <v/>
      </c>
      <c r="K660" s="24">
        <f>IF(A660="","",IFERROR(AVERAGEIFS(Comps!$E$2:$E$1000,Comps!$A$2:$A$1000,A660,Comps!$C$2:$C$1000,"Sold",Comps!$H$2:$H$1000,"&lt;&gt;Loose"),""))</f>
        <v/>
      </c>
      <c r="L660" s="23">
        <f>IF(OR(A660="",J660=0),"",TEXT(MINIFS(Comps!$E$2:$E$1000,Comps!$A$2:$A$1000,A660,Comps!$C$2:$C$1000,"Sold",Comps!$H$2:$H$1000,"&lt;&gt;Loose"),"0")&amp;"-"&amp;TEXT(MAXIFS(Comps!$E$2:$E$1000,Comps!$A$2:$A$1000,A660,Comps!$C$2:$C$1000,"Sold",Comps!$H$2:$H$1000,"&lt;&gt;Loose"),"0"))</f>
        <v/>
      </c>
      <c r="M660" s="24">
        <f>IF(OR(F660="",H660=""),"",ROUND((F660+N(I660)+IF(N(I660)&gt;0,Settings!$B$14,0)+IFERROR(VLOOKUP(H660,Settings!$A$2:$C$10,3,FALSE),0)+Settings!$B$13)/(1-IFERROR(VLOOKUP(H660,Settings!$A$2:$C$10,2,FALSE),0)),2))</f>
        <v/>
      </c>
      <c r="N660" s="9" t="n"/>
      <c r="P660" s="22" t="n"/>
      <c r="Q660" s="22" t="n"/>
      <c r="R660" s="9" t="n"/>
      <c r="S660" s="9" t="n"/>
      <c r="T660" s="24">
        <f>IF(R660="","",ROUND(R660*IFERROR(VLOOKUP(H660,Settings!$A$2:$C$10,2,FALSE),0)+IFERROR(VLOOKUP(H660,Settings!$A$2:$C$10,3,FALSE),0),2))</f>
        <v/>
      </c>
      <c r="U660" s="24">
        <f>IF(R660="","",ROUND(R660-F660-N(S660)-IF(N(S660)&gt;0,Settings!$B$14,0)-T660,2))</f>
        <v/>
      </c>
      <c r="V660" s="23">
        <f>IF(OR(P660="",Q660=""),"",Q660-P660)</f>
        <v/>
      </c>
      <c r="W660" s="23">
        <f>IF(OR(P660="",O660&lt;&gt;"Listed"),"",TODAY()-P660)</f>
        <v/>
      </c>
    </row>
    <row r="661">
      <c r="E661" s="22" t="n"/>
      <c r="F661" s="9" t="n"/>
      <c r="I661" s="9" t="n"/>
      <c r="J661" s="23">
        <f>IF(A661="","",COUNTIFS(Comps!$A$2:$A$1000,A661,Comps!$C$2:$C$1000,"Sold",Comps!$H$2:$H$1000,"&lt;&gt;Loose"))</f>
        <v/>
      </c>
      <c r="K661" s="24">
        <f>IF(A661="","",IFERROR(AVERAGEIFS(Comps!$E$2:$E$1000,Comps!$A$2:$A$1000,A661,Comps!$C$2:$C$1000,"Sold",Comps!$H$2:$H$1000,"&lt;&gt;Loose"),""))</f>
        <v/>
      </c>
      <c r="L661" s="23">
        <f>IF(OR(A661="",J661=0),"",TEXT(MINIFS(Comps!$E$2:$E$1000,Comps!$A$2:$A$1000,A661,Comps!$C$2:$C$1000,"Sold",Comps!$H$2:$H$1000,"&lt;&gt;Loose"),"0")&amp;"-"&amp;TEXT(MAXIFS(Comps!$E$2:$E$1000,Comps!$A$2:$A$1000,A661,Comps!$C$2:$C$1000,"Sold",Comps!$H$2:$H$1000,"&lt;&gt;Loose"),"0"))</f>
        <v/>
      </c>
      <c r="M661" s="24">
        <f>IF(OR(F661="",H661=""),"",ROUND((F661+N(I661)+IF(N(I661)&gt;0,Settings!$B$14,0)+IFERROR(VLOOKUP(H661,Settings!$A$2:$C$10,3,FALSE),0)+Settings!$B$13)/(1-IFERROR(VLOOKUP(H661,Settings!$A$2:$C$10,2,FALSE),0)),2))</f>
        <v/>
      </c>
      <c r="N661" s="9" t="n"/>
      <c r="P661" s="22" t="n"/>
      <c r="Q661" s="22" t="n"/>
      <c r="R661" s="9" t="n"/>
      <c r="S661" s="9" t="n"/>
      <c r="T661" s="24">
        <f>IF(R661="","",ROUND(R661*IFERROR(VLOOKUP(H661,Settings!$A$2:$C$10,2,FALSE),0)+IFERROR(VLOOKUP(H661,Settings!$A$2:$C$10,3,FALSE),0),2))</f>
        <v/>
      </c>
      <c r="U661" s="24">
        <f>IF(R661="","",ROUND(R661-F661-N(S661)-IF(N(S661)&gt;0,Settings!$B$14,0)-T661,2))</f>
        <v/>
      </c>
      <c r="V661" s="23">
        <f>IF(OR(P661="",Q661=""),"",Q661-P661)</f>
        <v/>
      </c>
      <c r="W661" s="23">
        <f>IF(OR(P661="",O661&lt;&gt;"Listed"),"",TODAY()-P661)</f>
        <v/>
      </c>
    </row>
    <row r="662">
      <c r="E662" s="22" t="n"/>
      <c r="F662" s="9" t="n"/>
      <c r="I662" s="9" t="n"/>
      <c r="J662" s="23">
        <f>IF(A662="","",COUNTIFS(Comps!$A$2:$A$1000,A662,Comps!$C$2:$C$1000,"Sold",Comps!$H$2:$H$1000,"&lt;&gt;Loose"))</f>
        <v/>
      </c>
      <c r="K662" s="24">
        <f>IF(A662="","",IFERROR(AVERAGEIFS(Comps!$E$2:$E$1000,Comps!$A$2:$A$1000,A662,Comps!$C$2:$C$1000,"Sold",Comps!$H$2:$H$1000,"&lt;&gt;Loose"),""))</f>
        <v/>
      </c>
      <c r="L662" s="23">
        <f>IF(OR(A662="",J662=0),"",TEXT(MINIFS(Comps!$E$2:$E$1000,Comps!$A$2:$A$1000,A662,Comps!$C$2:$C$1000,"Sold",Comps!$H$2:$H$1000,"&lt;&gt;Loose"),"0")&amp;"-"&amp;TEXT(MAXIFS(Comps!$E$2:$E$1000,Comps!$A$2:$A$1000,A662,Comps!$C$2:$C$1000,"Sold",Comps!$H$2:$H$1000,"&lt;&gt;Loose"),"0"))</f>
        <v/>
      </c>
      <c r="M662" s="24">
        <f>IF(OR(F662="",H662=""),"",ROUND((F662+N(I662)+IF(N(I662)&gt;0,Settings!$B$14,0)+IFERROR(VLOOKUP(H662,Settings!$A$2:$C$10,3,FALSE),0)+Settings!$B$13)/(1-IFERROR(VLOOKUP(H662,Settings!$A$2:$C$10,2,FALSE),0)),2))</f>
        <v/>
      </c>
      <c r="N662" s="9" t="n"/>
      <c r="P662" s="22" t="n"/>
      <c r="Q662" s="22" t="n"/>
      <c r="R662" s="9" t="n"/>
      <c r="S662" s="9" t="n"/>
      <c r="T662" s="24">
        <f>IF(R662="","",ROUND(R662*IFERROR(VLOOKUP(H662,Settings!$A$2:$C$10,2,FALSE),0)+IFERROR(VLOOKUP(H662,Settings!$A$2:$C$10,3,FALSE),0),2))</f>
        <v/>
      </c>
      <c r="U662" s="24">
        <f>IF(R662="","",ROUND(R662-F662-N(S662)-IF(N(S662)&gt;0,Settings!$B$14,0)-T662,2))</f>
        <v/>
      </c>
      <c r="V662" s="23">
        <f>IF(OR(P662="",Q662=""),"",Q662-P662)</f>
        <v/>
      </c>
      <c r="W662" s="23">
        <f>IF(OR(P662="",O662&lt;&gt;"Listed"),"",TODAY()-P662)</f>
        <v/>
      </c>
    </row>
    <row r="663">
      <c r="E663" s="22" t="n"/>
      <c r="F663" s="9" t="n"/>
      <c r="I663" s="9" t="n"/>
      <c r="J663" s="23">
        <f>IF(A663="","",COUNTIFS(Comps!$A$2:$A$1000,A663,Comps!$C$2:$C$1000,"Sold",Comps!$H$2:$H$1000,"&lt;&gt;Loose"))</f>
        <v/>
      </c>
      <c r="K663" s="24">
        <f>IF(A663="","",IFERROR(AVERAGEIFS(Comps!$E$2:$E$1000,Comps!$A$2:$A$1000,A663,Comps!$C$2:$C$1000,"Sold",Comps!$H$2:$H$1000,"&lt;&gt;Loose"),""))</f>
        <v/>
      </c>
      <c r="L663" s="23">
        <f>IF(OR(A663="",J663=0),"",TEXT(MINIFS(Comps!$E$2:$E$1000,Comps!$A$2:$A$1000,A663,Comps!$C$2:$C$1000,"Sold",Comps!$H$2:$H$1000,"&lt;&gt;Loose"),"0")&amp;"-"&amp;TEXT(MAXIFS(Comps!$E$2:$E$1000,Comps!$A$2:$A$1000,A663,Comps!$C$2:$C$1000,"Sold",Comps!$H$2:$H$1000,"&lt;&gt;Loose"),"0"))</f>
        <v/>
      </c>
      <c r="M663" s="24">
        <f>IF(OR(F663="",H663=""),"",ROUND((F663+N(I663)+IF(N(I663)&gt;0,Settings!$B$14,0)+IFERROR(VLOOKUP(H663,Settings!$A$2:$C$10,3,FALSE),0)+Settings!$B$13)/(1-IFERROR(VLOOKUP(H663,Settings!$A$2:$C$10,2,FALSE),0)),2))</f>
        <v/>
      </c>
      <c r="N663" s="9" t="n"/>
      <c r="P663" s="22" t="n"/>
      <c r="Q663" s="22" t="n"/>
      <c r="R663" s="9" t="n"/>
      <c r="S663" s="9" t="n"/>
      <c r="T663" s="24">
        <f>IF(R663="","",ROUND(R663*IFERROR(VLOOKUP(H663,Settings!$A$2:$C$10,2,FALSE),0)+IFERROR(VLOOKUP(H663,Settings!$A$2:$C$10,3,FALSE),0),2))</f>
        <v/>
      </c>
      <c r="U663" s="24">
        <f>IF(R663="","",ROUND(R663-F663-N(S663)-IF(N(S663)&gt;0,Settings!$B$14,0)-T663,2))</f>
        <v/>
      </c>
      <c r="V663" s="23">
        <f>IF(OR(P663="",Q663=""),"",Q663-P663)</f>
        <v/>
      </c>
      <c r="W663" s="23">
        <f>IF(OR(P663="",O663&lt;&gt;"Listed"),"",TODAY()-P663)</f>
        <v/>
      </c>
    </row>
    <row r="664">
      <c r="E664" s="22" t="n"/>
      <c r="F664" s="9" t="n"/>
      <c r="I664" s="9" t="n"/>
      <c r="J664" s="23">
        <f>IF(A664="","",COUNTIFS(Comps!$A$2:$A$1000,A664,Comps!$C$2:$C$1000,"Sold",Comps!$H$2:$H$1000,"&lt;&gt;Loose"))</f>
        <v/>
      </c>
      <c r="K664" s="24">
        <f>IF(A664="","",IFERROR(AVERAGEIFS(Comps!$E$2:$E$1000,Comps!$A$2:$A$1000,A664,Comps!$C$2:$C$1000,"Sold",Comps!$H$2:$H$1000,"&lt;&gt;Loose"),""))</f>
        <v/>
      </c>
      <c r="L664" s="23">
        <f>IF(OR(A664="",J664=0),"",TEXT(MINIFS(Comps!$E$2:$E$1000,Comps!$A$2:$A$1000,A664,Comps!$C$2:$C$1000,"Sold",Comps!$H$2:$H$1000,"&lt;&gt;Loose"),"0")&amp;"-"&amp;TEXT(MAXIFS(Comps!$E$2:$E$1000,Comps!$A$2:$A$1000,A664,Comps!$C$2:$C$1000,"Sold",Comps!$H$2:$H$1000,"&lt;&gt;Loose"),"0"))</f>
        <v/>
      </c>
      <c r="M664" s="24">
        <f>IF(OR(F664="",H664=""),"",ROUND((F664+N(I664)+IF(N(I664)&gt;0,Settings!$B$14,0)+IFERROR(VLOOKUP(H664,Settings!$A$2:$C$10,3,FALSE),0)+Settings!$B$13)/(1-IFERROR(VLOOKUP(H664,Settings!$A$2:$C$10,2,FALSE),0)),2))</f>
        <v/>
      </c>
      <c r="N664" s="9" t="n"/>
      <c r="P664" s="22" t="n"/>
      <c r="Q664" s="22" t="n"/>
      <c r="R664" s="9" t="n"/>
      <c r="S664" s="9" t="n"/>
      <c r="T664" s="24">
        <f>IF(R664="","",ROUND(R664*IFERROR(VLOOKUP(H664,Settings!$A$2:$C$10,2,FALSE),0)+IFERROR(VLOOKUP(H664,Settings!$A$2:$C$10,3,FALSE),0),2))</f>
        <v/>
      </c>
      <c r="U664" s="24">
        <f>IF(R664="","",ROUND(R664-F664-N(S664)-IF(N(S664)&gt;0,Settings!$B$14,0)-T664,2))</f>
        <v/>
      </c>
      <c r="V664" s="23">
        <f>IF(OR(P664="",Q664=""),"",Q664-P664)</f>
        <v/>
      </c>
      <c r="W664" s="23">
        <f>IF(OR(P664="",O664&lt;&gt;"Listed"),"",TODAY()-P664)</f>
        <v/>
      </c>
    </row>
    <row r="665">
      <c r="E665" s="22" t="n"/>
      <c r="F665" s="9" t="n"/>
      <c r="I665" s="9" t="n"/>
      <c r="J665" s="23">
        <f>IF(A665="","",COUNTIFS(Comps!$A$2:$A$1000,A665,Comps!$C$2:$C$1000,"Sold",Comps!$H$2:$H$1000,"&lt;&gt;Loose"))</f>
        <v/>
      </c>
      <c r="K665" s="24">
        <f>IF(A665="","",IFERROR(AVERAGEIFS(Comps!$E$2:$E$1000,Comps!$A$2:$A$1000,A665,Comps!$C$2:$C$1000,"Sold",Comps!$H$2:$H$1000,"&lt;&gt;Loose"),""))</f>
        <v/>
      </c>
      <c r="L665" s="23">
        <f>IF(OR(A665="",J665=0),"",TEXT(MINIFS(Comps!$E$2:$E$1000,Comps!$A$2:$A$1000,A665,Comps!$C$2:$C$1000,"Sold",Comps!$H$2:$H$1000,"&lt;&gt;Loose"),"0")&amp;"-"&amp;TEXT(MAXIFS(Comps!$E$2:$E$1000,Comps!$A$2:$A$1000,A665,Comps!$C$2:$C$1000,"Sold",Comps!$H$2:$H$1000,"&lt;&gt;Loose"),"0"))</f>
        <v/>
      </c>
      <c r="M665" s="24">
        <f>IF(OR(F665="",H665=""),"",ROUND((F665+N(I665)+IF(N(I665)&gt;0,Settings!$B$14,0)+IFERROR(VLOOKUP(H665,Settings!$A$2:$C$10,3,FALSE),0)+Settings!$B$13)/(1-IFERROR(VLOOKUP(H665,Settings!$A$2:$C$10,2,FALSE),0)),2))</f>
        <v/>
      </c>
      <c r="N665" s="9" t="n"/>
      <c r="P665" s="22" t="n"/>
      <c r="Q665" s="22" t="n"/>
      <c r="R665" s="9" t="n"/>
      <c r="S665" s="9" t="n"/>
      <c r="T665" s="24">
        <f>IF(R665="","",ROUND(R665*IFERROR(VLOOKUP(H665,Settings!$A$2:$C$10,2,FALSE),0)+IFERROR(VLOOKUP(H665,Settings!$A$2:$C$10,3,FALSE),0),2))</f>
        <v/>
      </c>
      <c r="U665" s="24">
        <f>IF(R665="","",ROUND(R665-F665-N(S665)-IF(N(S665)&gt;0,Settings!$B$14,0)-T665,2))</f>
        <v/>
      </c>
      <c r="V665" s="23">
        <f>IF(OR(P665="",Q665=""),"",Q665-P665)</f>
        <v/>
      </c>
      <c r="W665" s="23">
        <f>IF(OR(P665="",O665&lt;&gt;"Listed"),"",TODAY()-P665)</f>
        <v/>
      </c>
    </row>
    <row r="666">
      <c r="E666" s="22" t="n"/>
      <c r="F666" s="9" t="n"/>
      <c r="I666" s="9" t="n"/>
      <c r="J666" s="23">
        <f>IF(A666="","",COUNTIFS(Comps!$A$2:$A$1000,A666,Comps!$C$2:$C$1000,"Sold",Comps!$H$2:$H$1000,"&lt;&gt;Loose"))</f>
        <v/>
      </c>
      <c r="K666" s="24">
        <f>IF(A666="","",IFERROR(AVERAGEIFS(Comps!$E$2:$E$1000,Comps!$A$2:$A$1000,A666,Comps!$C$2:$C$1000,"Sold",Comps!$H$2:$H$1000,"&lt;&gt;Loose"),""))</f>
        <v/>
      </c>
      <c r="L666" s="23">
        <f>IF(OR(A666="",J666=0),"",TEXT(MINIFS(Comps!$E$2:$E$1000,Comps!$A$2:$A$1000,A666,Comps!$C$2:$C$1000,"Sold",Comps!$H$2:$H$1000,"&lt;&gt;Loose"),"0")&amp;"-"&amp;TEXT(MAXIFS(Comps!$E$2:$E$1000,Comps!$A$2:$A$1000,A666,Comps!$C$2:$C$1000,"Sold",Comps!$H$2:$H$1000,"&lt;&gt;Loose"),"0"))</f>
        <v/>
      </c>
      <c r="M666" s="24">
        <f>IF(OR(F666="",H666=""),"",ROUND((F666+N(I666)+IF(N(I666)&gt;0,Settings!$B$14,0)+IFERROR(VLOOKUP(H666,Settings!$A$2:$C$10,3,FALSE),0)+Settings!$B$13)/(1-IFERROR(VLOOKUP(H666,Settings!$A$2:$C$10,2,FALSE),0)),2))</f>
        <v/>
      </c>
      <c r="N666" s="9" t="n"/>
      <c r="P666" s="22" t="n"/>
      <c r="Q666" s="22" t="n"/>
      <c r="R666" s="9" t="n"/>
      <c r="S666" s="9" t="n"/>
      <c r="T666" s="24">
        <f>IF(R666="","",ROUND(R666*IFERROR(VLOOKUP(H666,Settings!$A$2:$C$10,2,FALSE),0)+IFERROR(VLOOKUP(H666,Settings!$A$2:$C$10,3,FALSE),0),2))</f>
        <v/>
      </c>
      <c r="U666" s="24">
        <f>IF(R666="","",ROUND(R666-F666-N(S666)-IF(N(S666)&gt;0,Settings!$B$14,0)-T666,2))</f>
        <v/>
      </c>
      <c r="V666" s="23">
        <f>IF(OR(P666="",Q666=""),"",Q666-P666)</f>
        <v/>
      </c>
      <c r="W666" s="23">
        <f>IF(OR(P666="",O666&lt;&gt;"Listed"),"",TODAY()-P666)</f>
        <v/>
      </c>
    </row>
    <row r="667">
      <c r="E667" s="22" t="n"/>
      <c r="F667" s="9" t="n"/>
      <c r="I667" s="9" t="n"/>
      <c r="J667" s="23">
        <f>IF(A667="","",COUNTIFS(Comps!$A$2:$A$1000,A667,Comps!$C$2:$C$1000,"Sold",Comps!$H$2:$H$1000,"&lt;&gt;Loose"))</f>
        <v/>
      </c>
      <c r="K667" s="24">
        <f>IF(A667="","",IFERROR(AVERAGEIFS(Comps!$E$2:$E$1000,Comps!$A$2:$A$1000,A667,Comps!$C$2:$C$1000,"Sold",Comps!$H$2:$H$1000,"&lt;&gt;Loose"),""))</f>
        <v/>
      </c>
      <c r="L667" s="23">
        <f>IF(OR(A667="",J667=0),"",TEXT(MINIFS(Comps!$E$2:$E$1000,Comps!$A$2:$A$1000,A667,Comps!$C$2:$C$1000,"Sold",Comps!$H$2:$H$1000,"&lt;&gt;Loose"),"0")&amp;"-"&amp;TEXT(MAXIFS(Comps!$E$2:$E$1000,Comps!$A$2:$A$1000,A667,Comps!$C$2:$C$1000,"Sold",Comps!$H$2:$H$1000,"&lt;&gt;Loose"),"0"))</f>
        <v/>
      </c>
      <c r="M667" s="24">
        <f>IF(OR(F667="",H667=""),"",ROUND((F667+N(I667)+IF(N(I667)&gt;0,Settings!$B$14,0)+IFERROR(VLOOKUP(H667,Settings!$A$2:$C$10,3,FALSE),0)+Settings!$B$13)/(1-IFERROR(VLOOKUP(H667,Settings!$A$2:$C$10,2,FALSE),0)),2))</f>
        <v/>
      </c>
      <c r="N667" s="9" t="n"/>
      <c r="P667" s="22" t="n"/>
      <c r="Q667" s="22" t="n"/>
      <c r="R667" s="9" t="n"/>
      <c r="S667" s="9" t="n"/>
      <c r="T667" s="24">
        <f>IF(R667="","",ROUND(R667*IFERROR(VLOOKUP(H667,Settings!$A$2:$C$10,2,FALSE),0)+IFERROR(VLOOKUP(H667,Settings!$A$2:$C$10,3,FALSE),0),2))</f>
        <v/>
      </c>
      <c r="U667" s="24">
        <f>IF(R667="","",ROUND(R667-F667-N(S667)-IF(N(S667)&gt;0,Settings!$B$14,0)-T667,2))</f>
        <v/>
      </c>
      <c r="V667" s="23">
        <f>IF(OR(P667="",Q667=""),"",Q667-P667)</f>
        <v/>
      </c>
      <c r="W667" s="23">
        <f>IF(OR(P667="",O667&lt;&gt;"Listed"),"",TODAY()-P667)</f>
        <v/>
      </c>
    </row>
    <row r="668">
      <c r="E668" s="22" t="n"/>
      <c r="F668" s="9" t="n"/>
      <c r="I668" s="9" t="n"/>
      <c r="J668" s="23">
        <f>IF(A668="","",COUNTIFS(Comps!$A$2:$A$1000,A668,Comps!$C$2:$C$1000,"Sold",Comps!$H$2:$H$1000,"&lt;&gt;Loose"))</f>
        <v/>
      </c>
      <c r="K668" s="24">
        <f>IF(A668="","",IFERROR(AVERAGEIFS(Comps!$E$2:$E$1000,Comps!$A$2:$A$1000,A668,Comps!$C$2:$C$1000,"Sold",Comps!$H$2:$H$1000,"&lt;&gt;Loose"),""))</f>
        <v/>
      </c>
      <c r="L668" s="23">
        <f>IF(OR(A668="",J668=0),"",TEXT(MINIFS(Comps!$E$2:$E$1000,Comps!$A$2:$A$1000,A668,Comps!$C$2:$C$1000,"Sold",Comps!$H$2:$H$1000,"&lt;&gt;Loose"),"0")&amp;"-"&amp;TEXT(MAXIFS(Comps!$E$2:$E$1000,Comps!$A$2:$A$1000,A668,Comps!$C$2:$C$1000,"Sold",Comps!$H$2:$H$1000,"&lt;&gt;Loose"),"0"))</f>
        <v/>
      </c>
      <c r="M668" s="24">
        <f>IF(OR(F668="",H668=""),"",ROUND((F668+N(I668)+IF(N(I668)&gt;0,Settings!$B$14,0)+IFERROR(VLOOKUP(H668,Settings!$A$2:$C$10,3,FALSE),0)+Settings!$B$13)/(1-IFERROR(VLOOKUP(H668,Settings!$A$2:$C$10,2,FALSE),0)),2))</f>
        <v/>
      </c>
      <c r="N668" s="9" t="n"/>
      <c r="P668" s="22" t="n"/>
      <c r="Q668" s="22" t="n"/>
      <c r="R668" s="9" t="n"/>
      <c r="S668" s="9" t="n"/>
      <c r="T668" s="24">
        <f>IF(R668="","",ROUND(R668*IFERROR(VLOOKUP(H668,Settings!$A$2:$C$10,2,FALSE),0)+IFERROR(VLOOKUP(H668,Settings!$A$2:$C$10,3,FALSE),0),2))</f>
        <v/>
      </c>
      <c r="U668" s="24">
        <f>IF(R668="","",ROUND(R668-F668-N(S668)-IF(N(S668)&gt;0,Settings!$B$14,0)-T668,2))</f>
        <v/>
      </c>
      <c r="V668" s="23">
        <f>IF(OR(P668="",Q668=""),"",Q668-P668)</f>
        <v/>
      </c>
      <c r="W668" s="23">
        <f>IF(OR(P668="",O668&lt;&gt;"Listed"),"",TODAY()-P668)</f>
        <v/>
      </c>
    </row>
    <row r="669">
      <c r="E669" s="22" t="n"/>
      <c r="F669" s="9" t="n"/>
      <c r="I669" s="9" t="n"/>
      <c r="J669" s="23">
        <f>IF(A669="","",COUNTIFS(Comps!$A$2:$A$1000,A669,Comps!$C$2:$C$1000,"Sold",Comps!$H$2:$H$1000,"&lt;&gt;Loose"))</f>
        <v/>
      </c>
      <c r="K669" s="24">
        <f>IF(A669="","",IFERROR(AVERAGEIFS(Comps!$E$2:$E$1000,Comps!$A$2:$A$1000,A669,Comps!$C$2:$C$1000,"Sold",Comps!$H$2:$H$1000,"&lt;&gt;Loose"),""))</f>
        <v/>
      </c>
      <c r="L669" s="23">
        <f>IF(OR(A669="",J669=0),"",TEXT(MINIFS(Comps!$E$2:$E$1000,Comps!$A$2:$A$1000,A669,Comps!$C$2:$C$1000,"Sold",Comps!$H$2:$H$1000,"&lt;&gt;Loose"),"0")&amp;"-"&amp;TEXT(MAXIFS(Comps!$E$2:$E$1000,Comps!$A$2:$A$1000,A669,Comps!$C$2:$C$1000,"Sold",Comps!$H$2:$H$1000,"&lt;&gt;Loose"),"0"))</f>
        <v/>
      </c>
      <c r="M669" s="24">
        <f>IF(OR(F669="",H669=""),"",ROUND((F669+N(I669)+IF(N(I669)&gt;0,Settings!$B$14,0)+IFERROR(VLOOKUP(H669,Settings!$A$2:$C$10,3,FALSE),0)+Settings!$B$13)/(1-IFERROR(VLOOKUP(H669,Settings!$A$2:$C$10,2,FALSE),0)),2))</f>
        <v/>
      </c>
      <c r="N669" s="9" t="n"/>
      <c r="P669" s="22" t="n"/>
      <c r="Q669" s="22" t="n"/>
      <c r="R669" s="9" t="n"/>
      <c r="S669" s="9" t="n"/>
      <c r="T669" s="24">
        <f>IF(R669="","",ROUND(R669*IFERROR(VLOOKUP(H669,Settings!$A$2:$C$10,2,FALSE),0)+IFERROR(VLOOKUP(H669,Settings!$A$2:$C$10,3,FALSE),0),2))</f>
        <v/>
      </c>
      <c r="U669" s="24">
        <f>IF(R669="","",ROUND(R669-F669-N(S669)-IF(N(S669)&gt;0,Settings!$B$14,0)-T669,2))</f>
        <v/>
      </c>
      <c r="V669" s="23">
        <f>IF(OR(P669="",Q669=""),"",Q669-P669)</f>
        <v/>
      </c>
      <c r="W669" s="23">
        <f>IF(OR(P669="",O669&lt;&gt;"Listed"),"",TODAY()-P669)</f>
        <v/>
      </c>
    </row>
    <row r="670">
      <c r="E670" s="22" t="n"/>
      <c r="F670" s="9" t="n"/>
      <c r="I670" s="9" t="n"/>
      <c r="J670" s="23">
        <f>IF(A670="","",COUNTIFS(Comps!$A$2:$A$1000,A670,Comps!$C$2:$C$1000,"Sold",Comps!$H$2:$H$1000,"&lt;&gt;Loose"))</f>
        <v/>
      </c>
      <c r="K670" s="24">
        <f>IF(A670="","",IFERROR(AVERAGEIFS(Comps!$E$2:$E$1000,Comps!$A$2:$A$1000,A670,Comps!$C$2:$C$1000,"Sold",Comps!$H$2:$H$1000,"&lt;&gt;Loose"),""))</f>
        <v/>
      </c>
      <c r="L670" s="23">
        <f>IF(OR(A670="",J670=0),"",TEXT(MINIFS(Comps!$E$2:$E$1000,Comps!$A$2:$A$1000,A670,Comps!$C$2:$C$1000,"Sold",Comps!$H$2:$H$1000,"&lt;&gt;Loose"),"0")&amp;"-"&amp;TEXT(MAXIFS(Comps!$E$2:$E$1000,Comps!$A$2:$A$1000,A670,Comps!$C$2:$C$1000,"Sold",Comps!$H$2:$H$1000,"&lt;&gt;Loose"),"0"))</f>
        <v/>
      </c>
      <c r="M670" s="24">
        <f>IF(OR(F670="",H670=""),"",ROUND((F670+N(I670)+IF(N(I670)&gt;0,Settings!$B$14,0)+IFERROR(VLOOKUP(H670,Settings!$A$2:$C$10,3,FALSE),0)+Settings!$B$13)/(1-IFERROR(VLOOKUP(H670,Settings!$A$2:$C$10,2,FALSE),0)),2))</f>
        <v/>
      </c>
      <c r="N670" s="9" t="n"/>
      <c r="P670" s="22" t="n"/>
      <c r="Q670" s="22" t="n"/>
      <c r="R670" s="9" t="n"/>
      <c r="S670" s="9" t="n"/>
      <c r="T670" s="24">
        <f>IF(R670="","",ROUND(R670*IFERROR(VLOOKUP(H670,Settings!$A$2:$C$10,2,FALSE),0)+IFERROR(VLOOKUP(H670,Settings!$A$2:$C$10,3,FALSE),0),2))</f>
        <v/>
      </c>
      <c r="U670" s="24">
        <f>IF(R670="","",ROUND(R670-F670-N(S670)-IF(N(S670)&gt;0,Settings!$B$14,0)-T670,2))</f>
        <v/>
      </c>
      <c r="V670" s="23">
        <f>IF(OR(P670="",Q670=""),"",Q670-P670)</f>
        <v/>
      </c>
      <c r="W670" s="23">
        <f>IF(OR(P670="",O670&lt;&gt;"Listed"),"",TODAY()-P670)</f>
        <v/>
      </c>
    </row>
    <row r="671">
      <c r="E671" s="22" t="n"/>
      <c r="F671" s="9" t="n"/>
      <c r="I671" s="9" t="n"/>
      <c r="J671" s="23">
        <f>IF(A671="","",COUNTIFS(Comps!$A$2:$A$1000,A671,Comps!$C$2:$C$1000,"Sold",Comps!$H$2:$H$1000,"&lt;&gt;Loose"))</f>
        <v/>
      </c>
      <c r="K671" s="24">
        <f>IF(A671="","",IFERROR(AVERAGEIFS(Comps!$E$2:$E$1000,Comps!$A$2:$A$1000,A671,Comps!$C$2:$C$1000,"Sold",Comps!$H$2:$H$1000,"&lt;&gt;Loose"),""))</f>
        <v/>
      </c>
      <c r="L671" s="23">
        <f>IF(OR(A671="",J671=0),"",TEXT(MINIFS(Comps!$E$2:$E$1000,Comps!$A$2:$A$1000,A671,Comps!$C$2:$C$1000,"Sold",Comps!$H$2:$H$1000,"&lt;&gt;Loose"),"0")&amp;"-"&amp;TEXT(MAXIFS(Comps!$E$2:$E$1000,Comps!$A$2:$A$1000,A671,Comps!$C$2:$C$1000,"Sold",Comps!$H$2:$H$1000,"&lt;&gt;Loose"),"0"))</f>
        <v/>
      </c>
      <c r="M671" s="24">
        <f>IF(OR(F671="",H671=""),"",ROUND((F671+N(I671)+IF(N(I671)&gt;0,Settings!$B$14,0)+IFERROR(VLOOKUP(H671,Settings!$A$2:$C$10,3,FALSE),0)+Settings!$B$13)/(1-IFERROR(VLOOKUP(H671,Settings!$A$2:$C$10,2,FALSE),0)),2))</f>
        <v/>
      </c>
      <c r="N671" s="9" t="n"/>
      <c r="P671" s="22" t="n"/>
      <c r="Q671" s="22" t="n"/>
      <c r="R671" s="9" t="n"/>
      <c r="S671" s="9" t="n"/>
      <c r="T671" s="24">
        <f>IF(R671="","",ROUND(R671*IFERROR(VLOOKUP(H671,Settings!$A$2:$C$10,2,FALSE),0)+IFERROR(VLOOKUP(H671,Settings!$A$2:$C$10,3,FALSE),0),2))</f>
        <v/>
      </c>
      <c r="U671" s="24">
        <f>IF(R671="","",ROUND(R671-F671-N(S671)-IF(N(S671)&gt;0,Settings!$B$14,0)-T671,2))</f>
        <v/>
      </c>
      <c r="V671" s="23">
        <f>IF(OR(P671="",Q671=""),"",Q671-P671)</f>
        <v/>
      </c>
      <c r="W671" s="23">
        <f>IF(OR(P671="",O671&lt;&gt;"Listed"),"",TODAY()-P671)</f>
        <v/>
      </c>
    </row>
    <row r="672">
      <c r="E672" s="22" t="n"/>
      <c r="F672" s="9" t="n"/>
      <c r="I672" s="9" t="n"/>
      <c r="J672" s="23">
        <f>IF(A672="","",COUNTIFS(Comps!$A$2:$A$1000,A672,Comps!$C$2:$C$1000,"Sold",Comps!$H$2:$H$1000,"&lt;&gt;Loose"))</f>
        <v/>
      </c>
      <c r="K672" s="24">
        <f>IF(A672="","",IFERROR(AVERAGEIFS(Comps!$E$2:$E$1000,Comps!$A$2:$A$1000,A672,Comps!$C$2:$C$1000,"Sold",Comps!$H$2:$H$1000,"&lt;&gt;Loose"),""))</f>
        <v/>
      </c>
      <c r="L672" s="23">
        <f>IF(OR(A672="",J672=0),"",TEXT(MINIFS(Comps!$E$2:$E$1000,Comps!$A$2:$A$1000,A672,Comps!$C$2:$C$1000,"Sold",Comps!$H$2:$H$1000,"&lt;&gt;Loose"),"0")&amp;"-"&amp;TEXT(MAXIFS(Comps!$E$2:$E$1000,Comps!$A$2:$A$1000,A672,Comps!$C$2:$C$1000,"Sold",Comps!$H$2:$H$1000,"&lt;&gt;Loose"),"0"))</f>
        <v/>
      </c>
      <c r="M672" s="24">
        <f>IF(OR(F672="",H672=""),"",ROUND((F672+N(I672)+IF(N(I672)&gt;0,Settings!$B$14,0)+IFERROR(VLOOKUP(H672,Settings!$A$2:$C$10,3,FALSE),0)+Settings!$B$13)/(1-IFERROR(VLOOKUP(H672,Settings!$A$2:$C$10,2,FALSE),0)),2))</f>
        <v/>
      </c>
      <c r="N672" s="9" t="n"/>
      <c r="P672" s="22" t="n"/>
      <c r="Q672" s="22" t="n"/>
      <c r="R672" s="9" t="n"/>
      <c r="S672" s="9" t="n"/>
      <c r="T672" s="24">
        <f>IF(R672="","",ROUND(R672*IFERROR(VLOOKUP(H672,Settings!$A$2:$C$10,2,FALSE),0)+IFERROR(VLOOKUP(H672,Settings!$A$2:$C$10,3,FALSE),0),2))</f>
        <v/>
      </c>
      <c r="U672" s="24">
        <f>IF(R672="","",ROUND(R672-F672-N(S672)-IF(N(S672)&gt;0,Settings!$B$14,0)-T672,2))</f>
        <v/>
      </c>
      <c r="V672" s="23">
        <f>IF(OR(P672="",Q672=""),"",Q672-P672)</f>
        <v/>
      </c>
      <c r="W672" s="23">
        <f>IF(OR(P672="",O672&lt;&gt;"Listed"),"",TODAY()-P672)</f>
        <v/>
      </c>
    </row>
    <row r="673">
      <c r="E673" s="22" t="n"/>
      <c r="F673" s="9" t="n"/>
      <c r="I673" s="9" t="n"/>
      <c r="J673" s="23">
        <f>IF(A673="","",COUNTIFS(Comps!$A$2:$A$1000,A673,Comps!$C$2:$C$1000,"Sold",Comps!$H$2:$H$1000,"&lt;&gt;Loose"))</f>
        <v/>
      </c>
      <c r="K673" s="24">
        <f>IF(A673="","",IFERROR(AVERAGEIFS(Comps!$E$2:$E$1000,Comps!$A$2:$A$1000,A673,Comps!$C$2:$C$1000,"Sold",Comps!$H$2:$H$1000,"&lt;&gt;Loose"),""))</f>
        <v/>
      </c>
      <c r="L673" s="23">
        <f>IF(OR(A673="",J673=0),"",TEXT(MINIFS(Comps!$E$2:$E$1000,Comps!$A$2:$A$1000,A673,Comps!$C$2:$C$1000,"Sold",Comps!$H$2:$H$1000,"&lt;&gt;Loose"),"0")&amp;"-"&amp;TEXT(MAXIFS(Comps!$E$2:$E$1000,Comps!$A$2:$A$1000,A673,Comps!$C$2:$C$1000,"Sold",Comps!$H$2:$H$1000,"&lt;&gt;Loose"),"0"))</f>
        <v/>
      </c>
      <c r="M673" s="24">
        <f>IF(OR(F673="",H673=""),"",ROUND((F673+N(I673)+IF(N(I673)&gt;0,Settings!$B$14,0)+IFERROR(VLOOKUP(H673,Settings!$A$2:$C$10,3,FALSE),0)+Settings!$B$13)/(1-IFERROR(VLOOKUP(H673,Settings!$A$2:$C$10,2,FALSE),0)),2))</f>
        <v/>
      </c>
      <c r="N673" s="9" t="n"/>
      <c r="P673" s="22" t="n"/>
      <c r="Q673" s="22" t="n"/>
      <c r="R673" s="9" t="n"/>
      <c r="S673" s="9" t="n"/>
      <c r="T673" s="24">
        <f>IF(R673="","",ROUND(R673*IFERROR(VLOOKUP(H673,Settings!$A$2:$C$10,2,FALSE),0)+IFERROR(VLOOKUP(H673,Settings!$A$2:$C$10,3,FALSE),0),2))</f>
        <v/>
      </c>
      <c r="U673" s="24">
        <f>IF(R673="","",ROUND(R673-F673-N(S673)-IF(N(S673)&gt;0,Settings!$B$14,0)-T673,2))</f>
        <v/>
      </c>
      <c r="V673" s="23">
        <f>IF(OR(P673="",Q673=""),"",Q673-P673)</f>
        <v/>
      </c>
      <c r="W673" s="23">
        <f>IF(OR(P673="",O673&lt;&gt;"Listed"),"",TODAY()-P673)</f>
        <v/>
      </c>
    </row>
    <row r="674">
      <c r="E674" s="22" t="n"/>
      <c r="F674" s="9" t="n"/>
      <c r="I674" s="9" t="n"/>
      <c r="J674" s="23">
        <f>IF(A674="","",COUNTIFS(Comps!$A$2:$A$1000,A674,Comps!$C$2:$C$1000,"Sold",Comps!$H$2:$H$1000,"&lt;&gt;Loose"))</f>
        <v/>
      </c>
      <c r="K674" s="24">
        <f>IF(A674="","",IFERROR(AVERAGEIFS(Comps!$E$2:$E$1000,Comps!$A$2:$A$1000,A674,Comps!$C$2:$C$1000,"Sold",Comps!$H$2:$H$1000,"&lt;&gt;Loose"),""))</f>
        <v/>
      </c>
      <c r="L674" s="23">
        <f>IF(OR(A674="",J674=0),"",TEXT(MINIFS(Comps!$E$2:$E$1000,Comps!$A$2:$A$1000,A674,Comps!$C$2:$C$1000,"Sold",Comps!$H$2:$H$1000,"&lt;&gt;Loose"),"0")&amp;"-"&amp;TEXT(MAXIFS(Comps!$E$2:$E$1000,Comps!$A$2:$A$1000,A674,Comps!$C$2:$C$1000,"Sold",Comps!$H$2:$H$1000,"&lt;&gt;Loose"),"0"))</f>
        <v/>
      </c>
      <c r="M674" s="24">
        <f>IF(OR(F674="",H674=""),"",ROUND((F674+N(I674)+IF(N(I674)&gt;0,Settings!$B$14,0)+IFERROR(VLOOKUP(H674,Settings!$A$2:$C$10,3,FALSE),0)+Settings!$B$13)/(1-IFERROR(VLOOKUP(H674,Settings!$A$2:$C$10,2,FALSE),0)),2))</f>
        <v/>
      </c>
      <c r="N674" s="9" t="n"/>
      <c r="P674" s="22" t="n"/>
      <c r="Q674" s="22" t="n"/>
      <c r="R674" s="9" t="n"/>
      <c r="S674" s="9" t="n"/>
      <c r="T674" s="24">
        <f>IF(R674="","",ROUND(R674*IFERROR(VLOOKUP(H674,Settings!$A$2:$C$10,2,FALSE),0)+IFERROR(VLOOKUP(H674,Settings!$A$2:$C$10,3,FALSE),0),2))</f>
        <v/>
      </c>
      <c r="U674" s="24">
        <f>IF(R674="","",ROUND(R674-F674-N(S674)-IF(N(S674)&gt;0,Settings!$B$14,0)-T674,2))</f>
        <v/>
      </c>
      <c r="V674" s="23">
        <f>IF(OR(P674="",Q674=""),"",Q674-P674)</f>
        <v/>
      </c>
      <c r="W674" s="23">
        <f>IF(OR(P674="",O674&lt;&gt;"Listed"),"",TODAY()-P674)</f>
        <v/>
      </c>
    </row>
    <row r="675">
      <c r="E675" s="22" t="n"/>
      <c r="F675" s="9" t="n"/>
      <c r="I675" s="9" t="n"/>
      <c r="J675" s="23">
        <f>IF(A675="","",COUNTIFS(Comps!$A$2:$A$1000,A675,Comps!$C$2:$C$1000,"Sold",Comps!$H$2:$H$1000,"&lt;&gt;Loose"))</f>
        <v/>
      </c>
      <c r="K675" s="24">
        <f>IF(A675="","",IFERROR(AVERAGEIFS(Comps!$E$2:$E$1000,Comps!$A$2:$A$1000,A675,Comps!$C$2:$C$1000,"Sold",Comps!$H$2:$H$1000,"&lt;&gt;Loose"),""))</f>
        <v/>
      </c>
      <c r="L675" s="23">
        <f>IF(OR(A675="",J675=0),"",TEXT(MINIFS(Comps!$E$2:$E$1000,Comps!$A$2:$A$1000,A675,Comps!$C$2:$C$1000,"Sold",Comps!$H$2:$H$1000,"&lt;&gt;Loose"),"0")&amp;"-"&amp;TEXT(MAXIFS(Comps!$E$2:$E$1000,Comps!$A$2:$A$1000,A675,Comps!$C$2:$C$1000,"Sold",Comps!$H$2:$H$1000,"&lt;&gt;Loose"),"0"))</f>
        <v/>
      </c>
      <c r="M675" s="24">
        <f>IF(OR(F675="",H675=""),"",ROUND((F675+N(I675)+IF(N(I675)&gt;0,Settings!$B$14,0)+IFERROR(VLOOKUP(H675,Settings!$A$2:$C$10,3,FALSE),0)+Settings!$B$13)/(1-IFERROR(VLOOKUP(H675,Settings!$A$2:$C$10,2,FALSE),0)),2))</f>
        <v/>
      </c>
      <c r="N675" s="9" t="n"/>
      <c r="P675" s="22" t="n"/>
      <c r="Q675" s="22" t="n"/>
      <c r="R675" s="9" t="n"/>
      <c r="S675" s="9" t="n"/>
      <c r="T675" s="24">
        <f>IF(R675="","",ROUND(R675*IFERROR(VLOOKUP(H675,Settings!$A$2:$C$10,2,FALSE),0)+IFERROR(VLOOKUP(H675,Settings!$A$2:$C$10,3,FALSE),0),2))</f>
        <v/>
      </c>
      <c r="U675" s="24">
        <f>IF(R675="","",ROUND(R675-F675-N(S675)-IF(N(S675)&gt;0,Settings!$B$14,0)-T675,2))</f>
        <v/>
      </c>
      <c r="V675" s="23">
        <f>IF(OR(P675="",Q675=""),"",Q675-P675)</f>
        <v/>
      </c>
      <c r="W675" s="23">
        <f>IF(OR(P675="",O675&lt;&gt;"Listed"),"",TODAY()-P675)</f>
        <v/>
      </c>
    </row>
    <row r="676">
      <c r="E676" s="22" t="n"/>
      <c r="F676" s="9" t="n"/>
      <c r="I676" s="9" t="n"/>
      <c r="J676" s="23">
        <f>IF(A676="","",COUNTIFS(Comps!$A$2:$A$1000,A676,Comps!$C$2:$C$1000,"Sold",Comps!$H$2:$H$1000,"&lt;&gt;Loose"))</f>
        <v/>
      </c>
      <c r="K676" s="24">
        <f>IF(A676="","",IFERROR(AVERAGEIFS(Comps!$E$2:$E$1000,Comps!$A$2:$A$1000,A676,Comps!$C$2:$C$1000,"Sold",Comps!$H$2:$H$1000,"&lt;&gt;Loose"),""))</f>
        <v/>
      </c>
      <c r="L676" s="23">
        <f>IF(OR(A676="",J676=0),"",TEXT(MINIFS(Comps!$E$2:$E$1000,Comps!$A$2:$A$1000,A676,Comps!$C$2:$C$1000,"Sold",Comps!$H$2:$H$1000,"&lt;&gt;Loose"),"0")&amp;"-"&amp;TEXT(MAXIFS(Comps!$E$2:$E$1000,Comps!$A$2:$A$1000,A676,Comps!$C$2:$C$1000,"Sold",Comps!$H$2:$H$1000,"&lt;&gt;Loose"),"0"))</f>
        <v/>
      </c>
      <c r="M676" s="24">
        <f>IF(OR(F676="",H676=""),"",ROUND((F676+N(I676)+IF(N(I676)&gt;0,Settings!$B$14,0)+IFERROR(VLOOKUP(H676,Settings!$A$2:$C$10,3,FALSE),0)+Settings!$B$13)/(1-IFERROR(VLOOKUP(H676,Settings!$A$2:$C$10,2,FALSE),0)),2))</f>
        <v/>
      </c>
      <c r="N676" s="9" t="n"/>
      <c r="P676" s="22" t="n"/>
      <c r="Q676" s="22" t="n"/>
      <c r="R676" s="9" t="n"/>
      <c r="S676" s="9" t="n"/>
      <c r="T676" s="24">
        <f>IF(R676="","",ROUND(R676*IFERROR(VLOOKUP(H676,Settings!$A$2:$C$10,2,FALSE),0)+IFERROR(VLOOKUP(H676,Settings!$A$2:$C$10,3,FALSE),0),2))</f>
        <v/>
      </c>
      <c r="U676" s="24">
        <f>IF(R676="","",ROUND(R676-F676-N(S676)-IF(N(S676)&gt;0,Settings!$B$14,0)-T676,2))</f>
        <v/>
      </c>
      <c r="V676" s="23">
        <f>IF(OR(P676="",Q676=""),"",Q676-P676)</f>
        <v/>
      </c>
      <c r="W676" s="23">
        <f>IF(OR(P676="",O676&lt;&gt;"Listed"),"",TODAY()-P676)</f>
        <v/>
      </c>
    </row>
    <row r="677">
      <c r="E677" s="22" t="n"/>
      <c r="F677" s="9" t="n"/>
      <c r="I677" s="9" t="n"/>
      <c r="J677" s="23">
        <f>IF(A677="","",COUNTIFS(Comps!$A$2:$A$1000,A677,Comps!$C$2:$C$1000,"Sold",Comps!$H$2:$H$1000,"&lt;&gt;Loose"))</f>
        <v/>
      </c>
      <c r="K677" s="24">
        <f>IF(A677="","",IFERROR(AVERAGEIFS(Comps!$E$2:$E$1000,Comps!$A$2:$A$1000,A677,Comps!$C$2:$C$1000,"Sold",Comps!$H$2:$H$1000,"&lt;&gt;Loose"),""))</f>
        <v/>
      </c>
      <c r="L677" s="23">
        <f>IF(OR(A677="",J677=0),"",TEXT(MINIFS(Comps!$E$2:$E$1000,Comps!$A$2:$A$1000,A677,Comps!$C$2:$C$1000,"Sold",Comps!$H$2:$H$1000,"&lt;&gt;Loose"),"0")&amp;"-"&amp;TEXT(MAXIFS(Comps!$E$2:$E$1000,Comps!$A$2:$A$1000,A677,Comps!$C$2:$C$1000,"Sold",Comps!$H$2:$H$1000,"&lt;&gt;Loose"),"0"))</f>
        <v/>
      </c>
      <c r="M677" s="24">
        <f>IF(OR(F677="",H677=""),"",ROUND((F677+N(I677)+IF(N(I677)&gt;0,Settings!$B$14,0)+IFERROR(VLOOKUP(H677,Settings!$A$2:$C$10,3,FALSE),0)+Settings!$B$13)/(1-IFERROR(VLOOKUP(H677,Settings!$A$2:$C$10,2,FALSE),0)),2))</f>
        <v/>
      </c>
      <c r="N677" s="9" t="n"/>
      <c r="P677" s="22" t="n"/>
      <c r="Q677" s="22" t="n"/>
      <c r="R677" s="9" t="n"/>
      <c r="S677" s="9" t="n"/>
      <c r="T677" s="24">
        <f>IF(R677="","",ROUND(R677*IFERROR(VLOOKUP(H677,Settings!$A$2:$C$10,2,FALSE),0)+IFERROR(VLOOKUP(H677,Settings!$A$2:$C$10,3,FALSE),0),2))</f>
        <v/>
      </c>
      <c r="U677" s="24">
        <f>IF(R677="","",ROUND(R677-F677-N(S677)-IF(N(S677)&gt;0,Settings!$B$14,0)-T677,2))</f>
        <v/>
      </c>
      <c r="V677" s="23">
        <f>IF(OR(P677="",Q677=""),"",Q677-P677)</f>
        <v/>
      </c>
      <c r="W677" s="23">
        <f>IF(OR(P677="",O677&lt;&gt;"Listed"),"",TODAY()-P677)</f>
        <v/>
      </c>
    </row>
    <row r="678">
      <c r="E678" s="22" t="n"/>
      <c r="F678" s="9" t="n"/>
      <c r="I678" s="9" t="n"/>
      <c r="J678" s="23">
        <f>IF(A678="","",COUNTIFS(Comps!$A$2:$A$1000,A678,Comps!$C$2:$C$1000,"Sold",Comps!$H$2:$H$1000,"&lt;&gt;Loose"))</f>
        <v/>
      </c>
      <c r="K678" s="24">
        <f>IF(A678="","",IFERROR(AVERAGEIFS(Comps!$E$2:$E$1000,Comps!$A$2:$A$1000,A678,Comps!$C$2:$C$1000,"Sold",Comps!$H$2:$H$1000,"&lt;&gt;Loose"),""))</f>
        <v/>
      </c>
      <c r="L678" s="23">
        <f>IF(OR(A678="",J678=0),"",TEXT(MINIFS(Comps!$E$2:$E$1000,Comps!$A$2:$A$1000,A678,Comps!$C$2:$C$1000,"Sold",Comps!$H$2:$H$1000,"&lt;&gt;Loose"),"0")&amp;"-"&amp;TEXT(MAXIFS(Comps!$E$2:$E$1000,Comps!$A$2:$A$1000,A678,Comps!$C$2:$C$1000,"Sold",Comps!$H$2:$H$1000,"&lt;&gt;Loose"),"0"))</f>
        <v/>
      </c>
      <c r="M678" s="24">
        <f>IF(OR(F678="",H678=""),"",ROUND((F678+N(I678)+IF(N(I678)&gt;0,Settings!$B$14,0)+IFERROR(VLOOKUP(H678,Settings!$A$2:$C$10,3,FALSE),0)+Settings!$B$13)/(1-IFERROR(VLOOKUP(H678,Settings!$A$2:$C$10,2,FALSE),0)),2))</f>
        <v/>
      </c>
      <c r="N678" s="9" t="n"/>
      <c r="P678" s="22" t="n"/>
      <c r="Q678" s="22" t="n"/>
      <c r="R678" s="9" t="n"/>
      <c r="S678" s="9" t="n"/>
      <c r="T678" s="24">
        <f>IF(R678="","",ROUND(R678*IFERROR(VLOOKUP(H678,Settings!$A$2:$C$10,2,FALSE),0)+IFERROR(VLOOKUP(H678,Settings!$A$2:$C$10,3,FALSE),0),2))</f>
        <v/>
      </c>
      <c r="U678" s="24">
        <f>IF(R678="","",ROUND(R678-F678-N(S678)-IF(N(S678)&gt;0,Settings!$B$14,0)-T678,2))</f>
        <v/>
      </c>
      <c r="V678" s="23">
        <f>IF(OR(P678="",Q678=""),"",Q678-P678)</f>
        <v/>
      </c>
      <c r="W678" s="23">
        <f>IF(OR(P678="",O678&lt;&gt;"Listed"),"",TODAY()-P678)</f>
        <v/>
      </c>
    </row>
    <row r="679">
      <c r="E679" s="22" t="n"/>
      <c r="F679" s="9" t="n"/>
      <c r="I679" s="9" t="n"/>
      <c r="J679" s="23">
        <f>IF(A679="","",COUNTIFS(Comps!$A$2:$A$1000,A679,Comps!$C$2:$C$1000,"Sold",Comps!$H$2:$H$1000,"&lt;&gt;Loose"))</f>
        <v/>
      </c>
      <c r="K679" s="24">
        <f>IF(A679="","",IFERROR(AVERAGEIFS(Comps!$E$2:$E$1000,Comps!$A$2:$A$1000,A679,Comps!$C$2:$C$1000,"Sold",Comps!$H$2:$H$1000,"&lt;&gt;Loose"),""))</f>
        <v/>
      </c>
      <c r="L679" s="23">
        <f>IF(OR(A679="",J679=0),"",TEXT(MINIFS(Comps!$E$2:$E$1000,Comps!$A$2:$A$1000,A679,Comps!$C$2:$C$1000,"Sold",Comps!$H$2:$H$1000,"&lt;&gt;Loose"),"0")&amp;"-"&amp;TEXT(MAXIFS(Comps!$E$2:$E$1000,Comps!$A$2:$A$1000,A679,Comps!$C$2:$C$1000,"Sold",Comps!$H$2:$H$1000,"&lt;&gt;Loose"),"0"))</f>
        <v/>
      </c>
      <c r="M679" s="24">
        <f>IF(OR(F679="",H679=""),"",ROUND((F679+N(I679)+IF(N(I679)&gt;0,Settings!$B$14,0)+IFERROR(VLOOKUP(H679,Settings!$A$2:$C$10,3,FALSE),0)+Settings!$B$13)/(1-IFERROR(VLOOKUP(H679,Settings!$A$2:$C$10,2,FALSE),0)),2))</f>
        <v/>
      </c>
      <c r="N679" s="9" t="n"/>
      <c r="P679" s="22" t="n"/>
      <c r="Q679" s="22" t="n"/>
      <c r="R679" s="9" t="n"/>
      <c r="S679" s="9" t="n"/>
      <c r="T679" s="24">
        <f>IF(R679="","",ROUND(R679*IFERROR(VLOOKUP(H679,Settings!$A$2:$C$10,2,FALSE),0)+IFERROR(VLOOKUP(H679,Settings!$A$2:$C$10,3,FALSE),0),2))</f>
        <v/>
      </c>
      <c r="U679" s="24">
        <f>IF(R679="","",ROUND(R679-F679-N(S679)-IF(N(S679)&gt;0,Settings!$B$14,0)-T679,2))</f>
        <v/>
      </c>
      <c r="V679" s="23">
        <f>IF(OR(P679="",Q679=""),"",Q679-P679)</f>
        <v/>
      </c>
      <c r="W679" s="23">
        <f>IF(OR(P679="",O679&lt;&gt;"Listed"),"",TODAY()-P679)</f>
        <v/>
      </c>
    </row>
    <row r="680">
      <c r="E680" s="22" t="n"/>
      <c r="F680" s="9" t="n"/>
      <c r="I680" s="9" t="n"/>
      <c r="J680" s="23">
        <f>IF(A680="","",COUNTIFS(Comps!$A$2:$A$1000,A680,Comps!$C$2:$C$1000,"Sold",Comps!$H$2:$H$1000,"&lt;&gt;Loose"))</f>
        <v/>
      </c>
      <c r="K680" s="24">
        <f>IF(A680="","",IFERROR(AVERAGEIFS(Comps!$E$2:$E$1000,Comps!$A$2:$A$1000,A680,Comps!$C$2:$C$1000,"Sold",Comps!$H$2:$H$1000,"&lt;&gt;Loose"),""))</f>
        <v/>
      </c>
      <c r="L680" s="23">
        <f>IF(OR(A680="",J680=0),"",TEXT(MINIFS(Comps!$E$2:$E$1000,Comps!$A$2:$A$1000,A680,Comps!$C$2:$C$1000,"Sold",Comps!$H$2:$H$1000,"&lt;&gt;Loose"),"0")&amp;"-"&amp;TEXT(MAXIFS(Comps!$E$2:$E$1000,Comps!$A$2:$A$1000,A680,Comps!$C$2:$C$1000,"Sold",Comps!$H$2:$H$1000,"&lt;&gt;Loose"),"0"))</f>
        <v/>
      </c>
      <c r="M680" s="24">
        <f>IF(OR(F680="",H680=""),"",ROUND((F680+N(I680)+IF(N(I680)&gt;0,Settings!$B$14,0)+IFERROR(VLOOKUP(H680,Settings!$A$2:$C$10,3,FALSE),0)+Settings!$B$13)/(1-IFERROR(VLOOKUP(H680,Settings!$A$2:$C$10,2,FALSE),0)),2))</f>
        <v/>
      </c>
      <c r="N680" s="9" t="n"/>
      <c r="P680" s="22" t="n"/>
      <c r="Q680" s="22" t="n"/>
      <c r="R680" s="9" t="n"/>
      <c r="S680" s="9" t="n"/>
      <c r="T680" s="24">
        <f>IF(R680="","",ROUND(R680*IFERROR(VLOOKUP(H680,Settings!$A$2:$C$10,2,FALSE),0)+IFERROR(VLOOKUP(H680,Settings!$A$2:$C$10,3,FALSE),0),2))</f>
        <v/>
      </c>
      <c r="U680" s="24">
        <f>IF(R680="","",ROUND(R680-F680-N(S680)-IF(N(S680)&gt;0,Settings!$B$14,0)-T680,2))</f>
        <v/>
      </c>
      <c r="V680" s="23">
        <f>IF(OR(P680="",Q680=""),"",Q680-P680)</f>
        <v/>
      </c>
      <c r="W680" s="23">
        <f>IF(OR(P680="",O680&lt;&gt;"Listed"),"",TODAY()-P680)</f>
        <v/>
      </c>
    </row>
    <row r="681">
      <c r="E681" s="22" t="n"/>
      <c r="F681" s="9" t="n"/>
      <c r="I681" s="9" t="n"/>
      <c r="J681" s="23">
        <f>IF(A681="","",COUNTIFS(Comps!$A$2:$A$1000,A681,Comps!$C$2:$C$1000,"Sold",Comps!$H$2:$H$1000,"&lt;&gt;Loose"))</f>
        <v/>
      </c>
      <c r="K681" s="24">
        <f>IF(A681="","",IFERROR(AVERAGEIFS(Comps!$E$2:$E$1000,Comps!$A$2:$A$1000,A681,Comps!$C$2:$C$1000,"Sold",Comps!$H$2:$H$1000,"&lt;&gt;Loose"),""))</f>
        <v/>
      </c>
      <c r="L681" s="23">
        <f>IF(OR(A681="",J681=0),"",TEXT(MINIFS(Comps!$E$2:$E$1000,Comps!$A$2:$A$1000,A681,Comps!$C$2:$C$1000,"Sold",Comps!$H$2:$H$1000,"&lt;&gt;Loose"),"0")&amp;"-"&amp;TEXT(MAXIFS(Comps!$E$2:$E$1000,Comps!$A$2:$A$1000,A681,Comps!$C$2:$C$1000,"Sold",Comps!$H$2:$H$1000,"&lt;&gt;Loose"),"0"))</f>
        <v/>
      </c>
      <c r="M681" s="24">
        <f>IF(OR(F681="",H681=""),"",ROUND((F681+N(I681)+IF(N(I681)&gt;0,Settings!$B$14,0)+IFERROR(VLOOKUP(H681,Settings!$A$2:$C$10,3,FALSE),0)+Settings!$B$13)/(1-IFERROR(VLOOKUP(H681,Settings!$A$2:$C$10,2,FALSE),0)),2))</f>
        <v/>
      </c>
      <c r="N681" s="9" t="n"/>
      <c r="P681" s="22" t="n"/>
      <c r="Q681" s="22" t="n"/>
      <c r="R681" s="9" t="n"/>
      <c r="S681" s="9" t="n"/>
      <c r="T681" s="24">
        <f>IF(R681="","",ROUND(R681*IFERROR(VLOOKUP(H681,Settings!$A$2:$C$10,2,FALSE),0)+IFERROR(VLOOKUP(H681,Settings!$A$2:$C$10,3,FALSE),0),2))</f>
        <v/>
      </c>
      <c r="U681" s="24">
        <f>IF(R681="","",ROUND(R681-F681-N(S681)-IF(N(S681)&gt;0,Settings!$B$14,0)-T681,2))</f>
        <v/>
      </c>
      <c r="V681" s="23">
        <f>IF(OR(P681="",Q681=""),"",Q681-P681)</f>
        <v/>
      </c>
      <c r="W681" s="23">
        <f>IF(OR(P681="",O681&lt;&gt;"Listed"),"",TODAY()-P681)</f>
        <v/>
      </c>
    </row>
    <row r="682">
      <c r="E682" s="22" t="n"/>
      <c r="F682" s="9" t="n"/>
      <c r="I682" s="9" t="n"/>
      <c r="J682" s="23">
        <f>IF(A682="","",COUNTIFS(Comps!$A$2:$A$1000,A682,Comps!$C$2:$C$1000,"Sold",Comps!$H$2:$H$1000,"&lt;&gt;Loose"))</f>
        <v/>
      </c>
      <c r="K682" s="24">
        <f>IF(A682="","",IFERROR(AVERAGEIFS(Comps!$E$2:$E$1000,Comps!$A$2:$A$1000,A682,Comps!$C$2:$C$1000,"Sold",Comps!$H$2:$H$1000,"&lt;&gt;Loose"),""))</f>
        <v/>
      </c>
      <c r="L682" s="23">
        <f>IF(OR(A682="",J682=0),"",TEXT(MINIFS(Comps!$E$2:$E$1000,Comps!$A$2:$A$1000,A682,Comps!$C$2:$C$1000,"Sold",Comps!$H$2:$H$1000,"&lt;&gt;Loose"),"0")&amp;"-"&amp;TEXT(MAXIFS(Comps!$E$2:$E$1000,Comps!$A$2:$A$1000,A682,Comps!$C$2:$C$1000,"Sold",Comps!$H$2:$H$1000,"&lt;&gt;Loose"),"0"))</f>
        <v/>
      </c>
      <c r="M682" s="24">
        <f>IF(OR(F682="",H682=""),"",ROUND((F682+N(I682)+IF(N(I682)&gt;0,Settings!$B$14,0)+IFERROR(VLOOKUP(H682,Settings!$A$2:$C$10,3,FALSE),0)+Settings!$B$13)/(1-IFERROR(VLOOKUP(H682,Settings!$A$2:$C$10,2,FALSE),0)),2))</f>
        <v/>
      </c>
      <c r="N682" s="9" t="n"/>
      <c r="P682" s="22" t="n"/>
      <c r="Q682" s="22" t="n"/>
      <c r="R682" s="9" t="n"/>
      <c r="S682" s="9" t="n"/>
      <c r="T682" s="24">
        <f>IF(R682="","",ROUND(R682*IFERROR(VLOOKUP(H682,Settings!$A$2:$C$10,2,FALSE),0)+IFERROR(VLOOKUP(H682,Settings!$A$2:$C$10,3,FALSE),0),2))</f>
        <v/>
      </c>
      <c r="U682" s="24">
        <f>IF(R682="","",ROUND(R682-F682-N(S682)-IF(N(S682)&gt;0,Settings!$B$14,0)-T682,2))</f>
        <v/>
      </c>
      <c r="V682" s="23">
        <f>IF(OR(P682="",Q682=""),"",Q682-P682)</f>
        <v/>
      </c>
      <c r="W682" s="23">
        <f>IF(OR(P682="",O682&lt;&gt;"Listed"),"",TODAY()-P682)</f>
        <v/>
      </c>
    </row>
    <row r="683">
      <c r="E683" s="22" t="n"/>
      <c r="F683" s="9" t="n"/>
      <c r="I683" s="9" t="n"/>
      <c r="J683" s="23">
        <f>IF(A683="","",COUNTIFS(Comps!$A$2:$A$1000,A683,Comps!$C$2:$C$1000,"Sold",Comps!$H$2:$H$1000,"&lt;&gt;Loose"))</f>
        <v/>
      </c>
      <c r="K683" s="24">
        <f>IF(A683="","",IFERROR(AVERAGEIFS(Comps!$E$2:$E$1000,Comps!$A$2:$A$1000,A683,Comps!$C$2:$C$1000,"Sold",Comps!$H$2:$H$1000,"&lt;&gt;Loose"),""))</f>
        <v/>
      </c>
      <c r="L683" s="23">
        <f>IF(OR(A683="",J683=0),"",TEXT(MINIFS(Comps!$E$2:$E$1000,Comps!$A$2:$A$1000,A683,Comps!$C$2:$C$1000,"Sold",Comps!$H$2:$H$1000,"&lt;&gt;Loose"),"0")&amp;"-"&amp;TEXT(MAXIFS(Comps!$E$2:$E$1000,Comps!$A$2:$A$1000,A683,Comps!$C$2:$C$1000,"Sold",Comps!$H$2:$H$1000,"&lt;&gt;Loose"),"0"))</f>
        <v/>
      </c>
      <c r="M683" s="24">
        <f>IF(OR(F683="",H683=""),"",ROUND((F683+N(I683)+IF(N(I683)&gt;0,Settings!$B$14,0)+IFERROR(VLOOKUP(H683,Settings!$A$2:$C$10,3,FALSE),0)+Settings!$B$13)/(1-IFERROR(VLOOKUP(H683,Settings!$A$2:$C$10,2,FALSE),0)),2))</f>
        <v/>
      </c>
      <c r="N683" s="9" t="n"/>
      <c r="P683" s="22" t="n"/>
      <c r="Q683" s="22" t="n"/>
      <c r="R683" s="9" t="n"/>
      <c r="S683" s="9" t="n"/>
      <c r="T683" s="24">
        <f>IF(R683="","",ROUND(R683*IFERROR(VLOOKUP(H683,Settings!$A$2:$C$10,2,FALSE),0)+IFERROR(VLOOKUP(H683,Settings!$A$2:$C$10,3,FALSE),0),2))</f>
        <v/>
      </c>
      <c r="U683" s="24">
        <f>IF(R683="","",ROUND(R683-F683-N(S683)-IF(N(S683)&gt;0,Settings!$B$14,0)-T683,2))</f>
        <v/>
      </c>
      <c r="V683" s="23">
        <f>IF(OR(P683="",Q683=""),"",Q683-P683)</f>
        <v/>
      </c>
      <c r="W683" s="23">
        <f>IF(OR(P683="",O683&lt;&gt;"Listed"),"",TODAY()-P683)</f>
        <v/>
      </c>
    </row>
    <row r="684">
      <c r="E684" s="22" t="n"/>
      <c r="F684" s="9" t="n"/>
      <c r="I684" s="9" t="n"/>
      <c r="J684" s="23">
        <f>IF(A684="","",COUNTIFS(Comps!$A$2:$A$1000,A684,Comps!$C$2:$C$1000,"Sold",Comps!$H$2:$H$1000,"&lt;&gt;Loose"))</f>
        <v/>
      </c>
      <c r="K684" s="24">
        <f>IF(A684="","",IFERROR(AVERAGEIFS(Comps!$E$2:$E$1000,Comps!$A$2:$A$1000,A684,Comps!$C$2:$C$1000,"Sold",Comps!$H$2:$H$1000,"&lt;&gt;Loose"),""))</f>
        <v/>
      </c>
      <c r="L684" s="23">
        <f>IF(OR(A684="",J684=0),"",TEXT(MINIFS(Comps!$E$2:$E$1000,Comps!$A$2:$A$1000,A684,Comps!$C$2:$C$1000,"Sold",Comps!$H$2:$H$1000,"&lt;&gt;Loose"),"0")&amp;"-"&amp;TEXT(MAXIFS(Comps!$E$2:$E$1000,Comps!$A$2:$A$1000,A684,Comps!$C$2:$C$1000,"Sold",Comps!$H$2:$H$1000,"&lt;&gt;Loose"),"0"))</f>
        <v/>
      </c>
      <c r="M684" s="24">
        <f>IF(OR(F684="",H684=""),"",ROUND((F684+N(I684)+IF(N(I684)&gt;0,Settings!$B$14,0)+IFERROR(VLOOKUP(H684,Settings!$A$2:$C$10,3,FALSE),0)+Settings!$B$13)/(1-IFERROR(VLOOKUP(H684,Settings!$A$2:$C$10,2,FALSE),0)),2))</f>
        <v/>
      </c>
      <c r="N684" s="9" t="n"/>
      <c r="P684" s="22" t="n"/>
      <c r="Q684" s="22" t="n"/>
      <c r="R684" s="9" t="n"/>
      <c r="S684" s="9" t="n"/>
      <c r="T684" s="24">
        <f>IF(R684="","",ROUND(R684*IFERROR(VLOOKUP(H684,Settings!$A$2:$C$10,2,FALSE),0)+IFERROR(VLOOKUP(H684,Settings!$A$2:$C$10,3,FALSE),0),2))</f>
        <v/>
      </c>
      <c r="U684" s="24">
        <f>IF(R684="","",ROUND(R684-F684-N(S684)-IF(N(S684)&gt;0,Settings!$B$14,0)-T684,2))</f>
        <v/>
      </c>
      <c r="V684" s="23">
        <f>IF(OR(P684="",Q684=""),"",Q684-P684)</f>
        <v/>
      </c>
      <c r="W684" s="23">
        <f>IF(OR(P684="",O684&lt;&gt;"Listed"),"",TODAY()-P684)</f>
        <v/>
      </c>
    </row>
    <row r="685">
      <c r="E685" s="22" t="n"/>
      <c r="F685" s="9" t="n"/>
      <c r="I685" s="9" t="n"/>
      <c r="J685" s="23">
        <f>IF(A685="","",COUNTIFS(Comps!$A$2:$A$1000,A685,Comps!$C$2:$C$1000,"Sold",Comps!$H$2:$H$1000,"&lt;&gt;Loose"))</f>
        <v/>
      </c>
      <c r="K685" s="24">
        <f>IF(A685="","",IFERROR(AVERAGEIFS(Comps!$E$2:$E$1000,Comps!$A$2:$A$1000,A685,Comps!$C$2:$C$1000,"Sold",Comps!$H$2:$H$1000,"&lt;&gt;Loose"),""))</f>
        <v/>
      </c>
      <c r="L685" s="23">
        <f>IF(OR(A685="",J685=0),"",TEXT(MINIFS(Comps!$E$2:$E$1000,Comps!$A$2:$A$1000,A685,Comps!$C$2:$C$1000,"Sold",Comps!$H$2:$H$1000,"&lt;&gt;Loose"),"0")&amp;"-"&amp;TEXT(MAXIFS(Comps!$E$2:$E$1000,Comps!$A$2:$A$1000,A685,Comps!$C$2:$C$1000,"Sold",Comps!$H$2:$H$1000,"&lt;&gt;Loose"),"0"))</f>
        <v/>
      </c>
      <c r="M685" s="24">
        <f>IF(OR(F685="",H685=""),"",ROUND((F685+N(I685)+IF(N(I685)&gt;0,Settings!$B$14,0)+IFERROR(VLOOKUP(H685,Settings!$A$2:$C$10,3,FALSE),0)+Settings!$B$13)/(1-IFERROR(VLOOKUP(H685,Settings!$A$2:$C$10,2,FALSE),0)),2))</f>
        <v/>
      </c>
      <c r="N685" s="9" t="n"/>
      <c r="P685" s="22" t="n"/>
      <c r="Q685" s="22" t="n"/>
      <c r="R685" s="9" t="n"/>
      <c r="S685" s="9" t="n"/>
      <c r="T685" s="24">
        <f>IF(R685="","",ROUND(R685*IFERROR(VLOOKUP(H685,Settings!$A$2:$C$10,2,FALSE),0)+IFERROR(VLOOKUP(H685,Settings!$A$2:$C$10,3,FALSE),0),2))</f>
        <v/>
      </c>
      <c r="U685" s="24">
        <f>IF(R685="","",ROUND(R685-F685-N(S685)-IF(N(S685)&gt;0,Settings!$B$14,0)-T685,2))</f>
        <v/>
      </c>
      <c r="V685" s="23">
        <f>IF(OR(P685="",Q685=""),"",Q685-P685)</f>
        <v/>
      </c>
      <c r="W685" s="23">
        <f>IF(OR(P685="",O685&lt;&gt;"Listed"),"",TODAY()-P685)</f>
        <v/>
      </c>
    </row>
    <row r="686">
      <c r="E686" s="22" t="n"/>
      <c r="F686" s="9" t="n"/>
      <c r="I686" s="9" t="n"/>
      <c r="J686" s="23">
        <f>IF(A686="","",COUNTIFS(Comps!$A$2:$A$1000,A686,Comps!$C$2:$C$1000,"Sold",Comps!$H$2:$H$1000,"&lt;&gt;Loose"))</f>
        <v/>
      </c>
      <c r="K686" s="24">
        <f>IF(A686="","",IFERROR(AVERAGEIFS(Comps!$E$2:$E$1000,Comps!$A$2:$A$1000,A686,Comps!$C$2:$C$1000,"Sold",Comps!$H$2:$H$1000,"&lt;&gt;Loose"),""))</f>
        <v/>
      </c>
      <c r="L686" s="23">
        <f>IF(OR(A686="",J686=0),"",TEXT(MINIFS(Comps!$E$2:$E$1000,Comps!$A$2:$A$1000,A686,Comps!$C$2:$C$1000,"Sold",Comps!$H$2:$H$1000,"&lt;&gt;Loose"),"0")&amp;"-"&amp;TEXT(MAXIFS(Comps!$E$2:$E$1000,Comps!$A$2:$A$1000,A686,Comps!$C$2:$C$1000,"Sold",Comps!$H$2:$H$1000,"&lt;&gt;Loose"),"0"))</f>
        <v/>
      </c>
      <c r="M686" s="24">
        <f>IF(OR(F686="",H686=""),"",ROUND((F686+N(I686)+IF(N(I686)&gt;0,Settings!$B$14,0)+IFERROR(VLOOKUP(H686,Settings!$A$2:$C$10,3,FALSE),0)+Settings!$B$13)/(1-IFERROR(VLOOKUP(H686,Settings!$A$2:$C$10,2,FALSE),0)),2))</f>
        <v/>
      </c>
      <c r="N686" s="9" t="n"/>
      <c r="P686" s="22" t="n"/>
      <c r="Q686" s="22" t="n"/>
      <c r="R686" s="9" t="n"/>
      <c r="S686" s="9" t="n"/>
      <c r="T686" s="24">
        <f>IF(R686="","",ROUND(R686*IFERROR(VLOOKUP(H686,Settings!$A$2:$C$10,2,FALSE),0)+IFERROR(VLOOKUP(H686,Settings!$A$2:$C$10,3,FALSE),0),2))</f>
        <v/>
      </c>
      <c r="U686" s="24">
        <f>IF(R686="","",ROUND(R686-F686-N(S686)-IF(N(S686)&gt;0,Settings!$B$14,0)-T686,2))</f>
        <v/>
      </c>
      <c r="V686" s="23">
        <f>IF(OR(P686="",Q686=""),"",Q686-P686)</f>
        <v/>
      </c>
      <c r="W686" s="23">
        <f>IF(OR(P686="",O686&lt;&gt;"Listed"),"",TODAY()-P686)</f>
        <v/>
      </c>
    </row>
    <row r="687">
      <c r="E687" s="22" t="n"/>
      <c r="F687" s="9" t="n"/>
      <c r="I687" s="9" t="n"/>
      <c r="J687" s="23">
        <f>IF(A687="","",COUNTIFS(Comps!$A$2:$A$1000,A687,Comps!$C$2:$C$1000,"Sold",Comps!$H$2:$H$1000,"&lt;&gt;Loose"))</f>
        <v/>
      </c>
      <c r="K687" s="24">
        <f>IF(A687="","",IFERROR(AVERAGEIFS(Comps!$E$2:$E$1000,Comps!$A$2:$A$1000,A687,Comps!$C$2:$C$1000,"Sold",Comps!$H$2:$H$1000,"&lt;&gt;Loose"),""))</f>
        <v/>
      </c>
      <c r="L687" s="23">
        <f>IF(OR(A687="",J687=0),"",TEXT(MINIFS(Comps!$E$2:$E$1000,Comps!$A$2:$A$1000,A687,Comps!$C$2:$C$1000,"Sold",Comps!$H$2:$H$1000,"&lt;&gt;Loose"),"0")&amp;"-"&amp;TEXT(MAXIFS(Comps!$E$2:$E$1000,Comps!$A$2:$A$1000,A687,Comps!$C$2:$C$1000,"Sold",Comps!$H$2:$H$1000,"&lt;&gt;Loose"),"0"))</f>
        <v/>
      </c>
      <c r="M687" s="24">
        <f>IF(OR(F687="",H687=""),"",ROUND((F687+N(I687)+IF(N(I687)&gt;0,Settings!$B$14,0)+IFERROR(VLOOKUP(H687,Settings!$A$2:$C$10,3,FALSE),0)+Settings!$B$13)/(1-IFERROR(VLOOKUP(H687,Settings!$A$2:$C$10,2,FALSE),0)),2))</f>
        <v/>
      </c>
      <c r="N687" s="9" t="n"/>
      <c r="P687" s="22" t="n"/>
      <c r="Q687" s="22" t="n"/>
      <c r="R687" s="9" t="n"/>
      <c r="S687" s="9" t="n"/>
      <c r="T687" s="24">
        <f>IF(R687="","",ROUND(R687*IFERROR(VLOOKUP(H687,Settings!$A$2:$C$10,2,FALSE),0)+IFERROR(VLOOKUP(H687,Settings!$A$2:$C$10,3,FALSE),0),2))</f>
        <v/>
      </c>
      <c r="U687" s="24">
        <f>IF(R687="","",ROUND(R687-F687-N(S687)-IF(N(S687)&gt;0,Settings!$B$14,0)-T687,2))</f>
        <v/>
      </c>
      <c r="V687" s="23">
        <f>IF(OR(P687="",Q687=""),"",Q687-P687)</f>
        <v/>
      </c>
      <c r="W687" s="23">
        <f>IF(OR(P687="",O687&lt;&gt;"Listed"),"",TODAY()-P687)</f>
        <v/>
      </c>
    </row>
    <row r="688">
      <c r="E688" s="22" t="n"/>
      <c r="F688" s="9" t="n"/>
      <c r="I688" s="9" t="n"/>
      <c r="J688" s="23">
        <f>IF(A688="","",COUNTIFS(Comps!$A$2:$A$1000,A688,Comps!$C$2:$C$1000,"Sold",Comps!$H$2:$H$1000,"&lt;&gt;Loose"))</f>
        <v/>
      </c>
      <c r="K688" s="24">
        <f>IF(A688="","",IFERROR(AVERAGEIFS(Comps!$E$2:$E$1000,Comps!$A$2:$A$1000,A688,Comps!$C$2:$C$1000,"Sold",Comps!$H$2:$H$1000,"&lt;&gt;Loose"),""))</f>
        <v/>
      </c>
      <c r="L688" s="23">
        <f>IF(OR(A688="",J688=0),"",TEXT(MINIFS(Comps!$E$2:$E$1000,Comps!$A$2:$A$1000,A688,Comps!$C$2:$C$1000,"Sold",Comps!$H$2:$H$1000,"&lt;&gt;Loose"),"0")&amp;"-"&amp;TEXT(MAXIFS(Comps!$E$2:$E$1000,Comps!$A$2:$A$1000,A688,Comps!$C$2:$C$1000,"Sold",Comps!$H$2:$H$1000,"&lt;&gt;Loose"),"0"))</f>
        <v/>
      </c>
      <c r="M688" s="24">
        <f>IF(OR(F688="",H688=""),"",ROUND((F688+N(I688)+IF(N(I688)&gt;0,Settings!$B$14,0)+IFERROR(VLOOKUP(H688,Settings!$A$2:$C$10,3,FALSE),0)+Settings!$B$13)/(1-IFERROR(VLOOKUP(H688,Settings!$A$2:$C$10,2,FALSE),0)),2))</f>
        <v/>
      </c>
      <c r="N688" s="9" t="n"/>
      <c r="P688" s="22" t="n"/>
      <c r="Q688" s="22" t="n"/>
      <c r="R688" s="9" t="n"/>
      <c r="S688" s="9" t="n"/>
      <c r="T688" s="24">
        <f>IF(R688="","",ROUND(R688*IFERROR(VLOOKUP(H688,Settings!$A$2:$C$10,2,FALSE),0)+IFERROR(VLOOKUP(H688,Settings!$A$2:$C$10,3,FALSE),0),2))</f>
        <v/>
      </c>
      <c r="U688" s="24">
        <f>IF(R688="","",ROUND(R688-F688-N(S688)-IF(N(S688)&gt;0,Settings!$B$14,0)-T688,2))</f>
        <v/>
      </c>
      <c r="V688" s="23">
        <f>IF(OR(P688="",Q688=""),"",Q688-P688)</f>
        <v/>
      </c>
      <c r="W688" s="23">
        <f>IF(OR(P688="",O688&lt;&gt;"Listed"),"",TODAY()-P688)</f>
        <v/>
      </c>
    </row>
    <row r="689">
      <c r="E689" s="22" t="n"/>
      <c r="F689" s="9" t="n"/>
      <c r="I689" s="9" t="n"/>
      <c r="J689" s="23">
        <f>IF(A689="","",COUNTIFS(Comps!$A$2:$A$1000,A689,Comps!$C$2:$C$1000,"Sold",Comps!$H$2:$H$1000,"&lt;&gt;Loose"))</f>
        <v/>
      </c>
      <c r="K689" s="24">
        <f>IF(A689="","",IFERROR(AVERAGEIFS(Comps!$E$2:$E$1000,Comps!$A$2:$A$1000,A689,Comps!$C$2:$C$1000,"Sold",Comps!$H$2:$H$1000,"&lt;&gt;Loose"),""))</f>
        <v/>
      </c>
      <c r="L689" s="23">
        <f>IF(OR(A689="",J689=0),"",TEXT(MINIFS(Comps!$E$2:$E$1000,Comps!$A$2:$A$1000,A689,Comps!$C$2:$C$1000,"Sold",Comps!$H$2:$H$1000,"&lt;&gt;Loose"),"0")&amp;"-"&amp;TEXT(MAXIFS(Comps!$E$2:$E$1000,Comps!$A$2:$A$1000,A689,Comps!$C$2:$C$1000,"Sold",Comps!$H$2:$H$1000,"&lt;&gt;Loose"),"0"))</f>
        <v/>
      </c>
      <c r="M689" s="24">
        <f>IF(OR(F689="",H689=""),"",ROUND((F689+N(I689)+IF(N(I689)&gt;0,Settings!$B$14,0)+IFERROR(VLOOKUP(H689,Settings!$A$2:$C$10,3,FALSE),0)+Settings!$B$13)/(1-IFERROR(VLOOKUP(H689,Settings!$A$2:$C$10,2,FALSE),0)),2))</f>
        <v/>
      </c>
      <c r="N689" s="9" t="n"/>
      <c r="P689" s="22" t="n"/>
      <c r="Q689" s="22" t="n"/>
      <c r="R689" s="9" t="n"/>
      <c r="S689" s="9" t="n"/>
      <c r="T689" s="24">
        <f>IF(R689="","",ROUND(R689*IFERROR(VLOOKUP(H689,Settings!$A$2:$C$10,2,FALSE),0)+IFERROR(VLOOKUP(H689,Settings!$A$2:$C$10,3,FALSE),0),2))</f>
        <v/>
      </c>
      <c r="U689" s="24">
        <f>IF(R689="","",ROUND(R689-F689-N(S689)-IF(N(S689)&gt;0,Settings!$B$14,0)-T689,2))</f>
        <v/>
      </c>
      <c r="V689" s="23">
        <f>IF(OR(P689="",Q689=""),"",Q689-P689)</f>
        <v/>
      </c>
      <c r="W689" s="23">
        <f>IF(OR(P689="",O689&lt;&gt;"Listed"),"",TODAY()-P689)</f>
        <v/>
      </c>
    </row>
    <row r="690">
      <c r="E690" s="22" t="n"/>
      <c r="F690" s="9" t="n"/>
      <c r="I690" s="9" t="n"/>
      <c r="J690" s="23">
        <f>IF(A690="","",COUNTIFS(Comps!$A$2:$A$1000,A690,Comps!$C$2:$C$1000,"Sold",Comps!$H$2:$H$1000,"&lt;&gt;Loose"))</f>
        <v/>
      </c>
      <c r="K690" s="24">
        <f>IF(A690="","",IFERROR(AVERAGEIFS(Comps!$E$2:$E$1000,Comps!$A$2:$A$1000,A690,Comps!$C$2:$C$1000,"Sold",Comps!$H$2:$H$1000,"&lt;&gt;Loose"),""))</f>
        <v/>
      </c>
      <c r="L690" s="23">
        <f>IF(OR(A690="",J690=0),"",TEXT(MINIFS(Comps!$E$2:$E$1000,Comps!$A$2:$A$1000,A690,Comps!$C$2:$C$1000,"Sold",Comps!$H$2:$H$1000,"&lt;&gt;Loose"),"0")&amp;"-"&amp;TEXT(MAXIFS(Comps!$E$2:$E$1000,Comps!$A$2:$A$1000,A690,Comps!$C$2:$C$1000,"Sold",Comps!$H$2:$H$1000,"&lt;&gt;Loose"),"0"))</f>
        <v/>
      </c>
      <c r="M690" s="24">
        <f>IF(OR(F690="",H690=""),"",ROUND((F690+N(I690)+IF(N(I690)&gt;0,Settings!$B$14,0)+IFERROR(VLOOKUP(H690,Settings!$A$2:$C$10,3,FALSE),0)+Settings!$B$13)/(1-IFERROR(VLOOKUP(H690,Settings!$A$2:$C$10,2,FALSE),0)),2))</f>
        <v/>
      </c>
      <c r="N690" s="9" t="n"/>
      <c r="P690" s="22" t="n"/>
      <c r="Q690" s="22" t="n"/>
      <c r="R690" s="9" t="n"/>
      <c r="S690" s="9" t="n"/>
      <c r="T690" s="24">
        <f>IF(R690="","",ROUND(R690*IFERROR(VLOOKUP(H690,Settings!$A$2:$C$10,2,FALSE),0)+IFERROR(VLOOKUP(H690,Settings!$A$2:$C$10,3,FALSE),0),2))</f>
        <v/>
      </c>
      <c r="U690" s="24">
        <f>IF(R690="","",ROUND(R690-F690-N(S690)-IF(N(S690)&gt;0,Settings!$B$14,0)-T690,2))</f>
        <v/>
      </c>
      <c r="V690" s="23">
        <f>IF(OR(P690="",Q690=""),"",Q690-P690)</f>
        <v/>
      </c>
      <c r="W690" s="23">
        <f>IF(OR(P690="",O690&lt;&gt;"Listed"),"",TODAY()-P690)</f>
        <v/>
      </c>
    </row>
    <row r="691">
      <c r="E691" s="22" t="n"/>
      <c r="F691" s="9" t="n"/>
      <c r="I691" s="9" t="n"/>
      <c r="J691" s="23">
        <f>IF(A691="","",COUNTIFS(Comps!$A$2:$A$1000,A691,Comps!$C$2:$C$1000,"Sold",Comps!$H$2:$H$1000,"&lt;&gt;Loose"))</f>
        <v/>
      </c>
      <c r="K691" s="24">
        <f>IF(A691="","",IFERROR(AVERAGEIFS(Comps!$E$2:$E$1000,Comps!$A$2:$A$1000,A691,Comps!$C$2:$C$1000,"Sold",Comps!$H$2:$H$1000,"&lt;&gt;Loose"),""))</f>
        <v/>
      </c>
      <c r="L691" s="23">
        <f>IF(OR(A691="",J691=0),"",TEXT(MINIFS(Comps!$E$2:$E$1000,Comps!$A$2:$A$1000,A691,Comps!$C$2:$C$1000,"Sold",Comps!$H$2:$H$1000,"&lt;&gt;Loose"),"0")&amp;"-"&amp;TEXT(MAXIFS(Comps!$E$2:$E$1000,Comps!$A$2:$A$1000,A691,Comps!$C$2:$C$1000,"Sold",Comps!$H$2:$H$1000,"&lt;&gt;Loose"),"0"))</f>
        <v/>
      </c>
      <c r="M691" s="24">
        <f>IF(OR(F691="",H691=""),"",ROUND((F691+N(I691)+IF(N(I691)&gt;0,Settings!$B$14,0)+IFERROR(VLOOKUP(H691,Settings!$A$2:$C$10,3,FALSE),0)+Settings!$B$13)/(1-IFERROR(VLOOKUP(H691,Settings!$A$2:$C$10,2,FALSE),0)),2))</f>
        <v/>
      </c>
      <c r="N691" s="9" t="n"/>
      <c r="P691" s="22" t="n"/>
      <c r="Q691" s="22" t="n"/>
      <c r="R691" s="9" t="n"/>
      <c r="S691" s="9" t="n"/>
      <c r="T691" s="24">
        <f>IF(R691="","",ROUND(R691*IFERROR(VLOOKUP(H691,Settings!$A$2:$C$10,2,FALSE),0)+IFERROR(VLOOKUP(H691,Settings!$A$2:$C$10,3,FALSE),0),2))</f>
        <v/>
      </c>
      <c r="U691" s="24">
        <f>IF(R691="","",ROUND(R691-F691-N(S691)-IF(N(S691)&gt;0,Settings!$B$14,0)-T691,2))</f>
        <v/>
      </c>
      <c r="V691" s="23">
        <f>IF(OR(P691="",Q691=""),"",Q691-P691)</f>
        <v/>
      </c>
      <c r="W691" s="23">
        <f>IF(OR(P691="",O691&lt;&gt;"Listed"),"",TODAY()-P691)</f>
        <v/>
      </c>
    </row>
    <row r="692">
      <c r="E692" s="22" t="n"/>
      <c r="F692" s="9" t="n"/>
      <c r="I692" s="9" t="n"/>
      <c r="J692" s="23">
        <f>IF(A692="","",COUNTIFS(Comps!$A$2:$A$1000,A692,Comps!$C$2:$C$1000,"Sold",Comps!$H$2:$H$1000,"&lt;&gt;Loose"))</f>
        <v/>
      </c>
      <c r="K692" s="24">
        <f>IF(A692="","",IFERROR(AVERAGEIFS(Comps!$E$2:$E$1000,Comps!$A$2:$A$1000,A692,Comps!$C$2:$C$1000,"Sold",Comps!$H$2:$H$1000,"&lt;&gt;Loose"),""))</f>
        <v/>
      </c>
      <c r="L692" s="23">
        <f>IF(OR(A692="",J692=0),"",TEXT(MINIFS(Comps!$E$2:$E$1000,Comps!$A$2:$A$1000,A692,Comps!$C$2:$C$1000,"Sold",Comps!$H$2:$H$1000,"&lt;&gt;Loose"),"0")&amp;"-"&amp;TEXT(MAXIFS(Comps!$E$2:$E$1000,Comps!$A$2:$A$1000,A692,Comps!$C$2:$C$1000,"Sold",Comps!$H$2:$H$1000,"&lt;&gt;Loose"),"0"))</f>
        <v/>
      </c>
      <c r="M692" s="24">
        <f>IF(OR(F692="",H692=""),"",ROUND((F692+N(I692)+IF(N(I692)&gt;0,Settings!$B$14,0)+IFERROR(VLOOKUP(H692,Settings!$A$2:$C$10,3,FALSE),0)+Settings!$B$13)/(1-IFERROR(VLOOKUP(H692,Settings!$A$2:$C$10,2,FALSE),0)),2))</f>
        <v/>
      </c>
      <c r="N692" s="9" t="n"/>
      <c r="P692" s="22" t="n"/>
      <c r="Q692" s="22" t="n"/>
      <c r="R692" s="9" t="n"/>
      <c r="S692" s="9" t="n"/>
      <c r="T692" s="24">
        <f>IF(R692="","",ROUND(R692*IFERROR(VLOOKUP(H692,Settings!$A$2:$C$10,2,FALSE),0)+IFERROR(VLOOKUP(H692,Settings!$A$2:$C$10,3,FALSE),0),2))</f>
        <v/>
      </c>
      <c r="U692" s="24">
        <f>IF(R692="","",ROUND(R692-F692-N(S692)-IF(N(S692)&gt;0,Settings!$B$14,0)-T692,2))</f>
        <v/>
      </c>
      <c r="V692" s="23">
        <f>IF(OR(P692="",Q692=""),"",Q692-P692)</f>
        <v/>
      </c>
      <c r="W692" s="23">
        <f>IF(OR(P692="",O692&lt;&gt;"Listed"),"",TODAY()-P692)</f>
        <v/>
      </c>
    </row>
    <row r="693">
      <c r="E693" s="22" t="n"/>
      <c r="F693" s="9" t="n"/>
      <c r="I693" s="9" t="n"/>
      <c r="J693" s="23">
        <f>IF(A693="","",COUNTIFS(Comps!$A$2:$A$1000,A693,Comps!$C$2:$C$1000,"Sold",Comps!$H$2:$H$1000,"&lt;&gt;Loose"))</f>
        <v/>
      </c>
      <c r="K693" s="24">
        <f>IF(A693="","",IFERROR(AVERAGEIFS(Comps!$E$2:$E$1000,Comps!$A$2:$A$1000,A693,Comps!$C$2:$C$1000,"Sold",Comps!$H$2:$H$1000,"&lt;&gt;Loose"),""))</f>
        <v/>
      </c>
      <c r="L693" s="23">
        <f>IF(OR(A693="",J693=0),"",TEXT(MINIFS(Comps!$E$2:$E$1000,Comps!$A$2:$A$1000,A693,Comps!$C$2:$C$1000,"Sold",Comps!$H$2:$H$1000,"&lt;&gt;Loose"),"0")&amp;"-"&amp;TEXT(MAXIFS(Comps!$E$2:$E$1000,Comps!$A$2:$A$1000,A693,Comps!$C$2:$C$1000,"Sold",Comps!$H$2:$H$1000,"&lt;&gt;Loose"),"0"))</f>
        <v/>
      </c>
      <c r="M693" s="24">
        <f>IF(OR(F693="",H693=""),"",ROUND((F693+N(I693)+IF(N(I693)&gt;0,Settings!$B$14,0)+IFERROR(VLOOKUP(H693,Settings!$A$2:$C$10,3,FALSE),0)+Settings!$B$13)/(1-IFERROR(VLOOKUP(H693,Settings!$A$2:$C$10,2,FALSE),0)),2))</f>
        <v/>
      </c>
      <c r="N693" s="9" t="n"/>
      <c r="P693" s="22" t="n"/>
      <c r="Q693" s="22" t="n"/>
      <c r="R693" s="9" t="n"/>
      <c r="S693" s="9" t="n"/>
      <c r="T693" s="24">
        <f>IF(R693="","",ROUND(R693*IFERROR(VLOOKUP(H693,Settings!$A$2:$C$10,2,FALSE),0)+IFERROR(VLOOKUP(H693,Settings!$A$2:$C$10,3,FALSE),0),2))</f>
        <v/>
      </c>
      <c r="U693" s="24">
        <f>IF(R693="","",ROUND(R693-F693-N(S693)-IF(N(S693)&gt;0,Settings!$B$14,0)-T693,2))</f>
        <v/>
      </c>
      <c r="V693" s="23">
        <f>IF(OR(P693="",Q693=""),"",Q693-P693)</f>
        <v/>
      </c>
      <c r="W693" s="23">
        <f>IF(OR(P693="",O693&lt;&gt;"Listed"),"",TODAY()-P693)</f>
        <v/>
      </c>
    </row>
    <row r="694">
      <c r="E694" s="22" t="n"/>
      <c r="F694" s="9" t="n"/>
      <c r="I694" s="9" t="n"/>
      <c r="J694" s="23">
        <f>IF(A694="","",COUNTIFS(Comps!$A$2:$A$1000,A694,Comps!$C$2:$C$1000,"Sold",Comps!$H$2:$H$1000,"&lt;&gt;Loose"))</f>
        <v/>
      </c>
      <c r="K694" s="24">
        <f>IF(A694="","",IFERROR(AVERAGEIFS(Comps!$E$2:$E$1000,Comps!$A$2:$A$1000,A694,Comps!$C$2:$C$1000,"Sold",Comps!$H$2:$H$1000,"&lt;&gt;Loose"),""))</f>
        <v/>
      </c>
      <c r="L694" s="23">
        <f>IF(OR(A694="",J694=0),"",TEXT(MINIFS(Comps!$E$2:$E$1000,Comps!$A$2:$A$1000,A694,Comps!$C$2:$C$1000,"Sold",Comps!$H$2:$H$1000,"&lt;&gt;Loose"),"0")&amp;"-"&amp;TEXT(MAXIFS(Comps!$E$2:$E$1000,Comps!$A$2:$A$1000,A694,Comps!$C$2:$C$1000,"Sold",Comps!$H$2:$H$1000,"&lt;&gt;Loose"),"0"))</f>
        <v/>
      </c>
      <c r="M694" s="24">
        <f>IF(OR(F694="",H694=""),"",ROUND((F694+N(I694)+IF(N(I694)&gt;0,Settings!$B$14,0)+IFERROR(VLOOKUP(H694,Settings!$A$2:$C$10,3,FALSE),0)+Settings!$B$13)/(1-IFERROR(VLOOKUP(H694,Settings!$A$2:$C$10,2,FALSE),0)),2))</f>
        <v/>
      </c>
      <c r="N694" s="9" t="n"/>
      <c r="P694" s="22" t="n"/>
      <c r="Q694" s="22" t="n"/>
      <c r="R694" s="9" t="n"/>
      <c r="S694" s="9" t="n"/>
      <c r="T694" s="24">
        <f>IF(R694="","",ROUND(R694*IFERROR(VLOOKUP(H694,Settings!$A$2:$C$10,2,FALSE),0)+IFERROR(VLOOKUP(H694,Settings!$A$2:$C$10,3,FALSE),0),2))</f>
        <v/>
      </c>
      <c r="U694" s="24">
        <f>IF(R694="","",ROUND(R694-F694-N(S694)-IF(N(S694)&gt;0,Settings!$B$14,0)-T694,2))</f>
        <v/>
      </c>
      <c r="V694" s="23">
        <f>IF(OR(P694="",Q694=""),"",Q694-P694)</f>
        <v/>
      </c>
      <c r="W694" s="23">
        <f>IF(OR(P694="",O694&lt;&gt;"Listed"),"",TODAY()-P694)</f>
        <v/>
      </c>
    </row>
    <row r="695">
      <c r="E695" s="22" t="n"/>
      <c r="F695" s="9" t="n"/>
      <c r="I695" s="9" t="n"/>
      <c r="J695" s="23">
        <f>IF(A695="","",COUNTIFS(Comps!$A$2:$A$1000,A695,Comps!$C$2:$C$1000,"Sold",Comps!$H$2:$H$1000,"&lt;&gt;Loose"))</f>
        <v/>
      </c>
      <c r="K695" s="24">
        <f>IF(A695="","",IFERROR(AVERAGEIFS(Comps!$E$2:$E$1000,Comps!$A$2:$A$1000,A695,Comps!$C$2:$C$1000,"Sold",Comps!$H$2:$H$1000,"&lt;&gt;Loose"),""))</f>
        <v/>
      </c>
      <c r="L695" s="23">
        <f>IF(OR(A695="",J695=0),"",TEXT(MINIFS(Comps!$E$2:$E$1000,Comps!$A$2:$A$1000,A695,Comps!$C$2:$C$1000,"Sold",Comps!$H$2:$H$1000,"&lt;&gt;Loose"),"0")&amp;"-"&amp;TEXT(MAXIFS(Comps!$E$2:$E$1000,Comps!$A$2:$A$1000,A695,Comps!$C$2:$C$1000,"Sold",Comps!$H$2:$H$1000,"&lt;&gt;Loose"),"0"))</f>
        <v/>
      </c>
      <c r="M695" s="24">
        <f>IF(OR(F695="",H695=""),"",ROUND((F695+N(I695)+IF(N(I695)&gt;0,Settings!$B$14,0)+IFERROR(VLOOKUP(H695,Settings!$A$2:$C$10,3,FALSE),0)+Settings!$B$13)/(1-IFERROR(VLOOKUP(H695,Settings!$A$2:$C$10,2,FALSE),0)),2))</f>
        <v/>
      </c>
      <c r="N695" s="9" t="n"/>
      <c r="P695" s="22" t="n"/>
      <c r="Q695" s="22" t="n"/>
      <c r="R695" s="9" t="n"/>
      <c r="S695" s="9" t="n"/>
      <c r="T695" s="24">
        <f>IF(R695="","",ROUND(R695*IFERROR(VLOOKUP(H695,Settings!$A$2:$C$10,2,FALSE),0)+IFERROR(VLOOKUP(H695,Settings!$A$2:$C$10,3,FALSE),0),2))</f>
        <v/>
      </c>
      <c r="U695" s="24">
        <f>IF(R695="","",ROUND(R695-F695-N(S695)-IF(N(S695)&gt;0,Settings!$B$14,0)-T695,2))</f>
        <v/>
      </c>
      <c r="V695" s="23">
        <f>IF(OR(P695="",Q695=""),"",Q695-P695)</f>
        <v/>
      </c>
      <c r="W695" s="23">
        <f>IF(OR(P695="",O695&lt;&gt;"Listed"),"",TODAY()-P695)</f>
        <v/>
      </c>
    </row>
    <row r="696">
      <c r="E696" s="22" t="n"/>
      <c r="F696" s="9" t="n"/>
      <c r="I696" s="9" t="n"/>
      <c r="J696" s="23">
        <f>IF(A696="","",COUNTIFS(Comps!$A$2:$A$1000,A696,Comps!$C$2:$C$1000,"Sold",Comps!$H$2:$H$1000,"&lt;&gt;Loose"))</f>
        <v/>
      </c>
      <c r="K696" s="24">
        <f>IF(A696="","",IFERROR(AVERAGEIFS(Comps!$E$2:$E$1000,Comps!$A$2:$A$1000,A696,Comps!$C$2:$C$1000,"Sold",Comps!$H$2:$H$1000,"&lt;&gt;Loose"),""))</f>
        <v/>
      </c>
      <c r="L696" s="23">
        <f>IF(OR(A696="",J696=0),"",TEXT(MINIFS(Comps!$E$2:$E$1000,Comps!$A$2:$A$1000,A696,Comps!$C$2:$C$1000,"Sold",Comps!$H$2:$H$1000,"&lt;&gt;Loose"),"0")&amp;"-"&amp;TEXT(MAXIFS(Comps!$E$2:$E$1000,Comps!$A$2:$A$1000,A696,Comps!$C$2:$C$1000,"Sold",Comps!$H$2:$H$1000,"&lt;&gt;Loose"),"0"))</f>
        <v/>
      </c>
      <c r="M696" s="24">
        <f>IF(OR(F696="",H696=""),"",ROUND((F696+N(I696)+IF(N(I696)&gt;0,Settings!$B$14,0)+IFERROR(VLOOKUP(H696,Settings!$A$2:$C$10,3,FALSE),0)+Settings!$B$13)/(1-IFERROR(VLOOKUP(H696,Settings!$A$2:$C$10,2,FALSE),0)),2))</f>
        <v/>
      </c>
      <c r="N696" s="9" t="n"/>
      <c r="P696" s="22" t="n"/>
      <c r="Q696" s="22" t="n"/>
      <c r="R696" s="9" t="n"/>
      <c r="S696" s="9" t="n"/>
      <c r="T696" s="24">
        <f>IF(R696="","",ROUND(R696*IFERROR(VLOOKUP(H696,Settings!$A$2:$C$10,2,FALSE),0)+IFERROR(VLOOKUP(H696,Settings!$A$2:$C$10,3,FALSE),0),2))</f>
        <v/>
      </c>
      <c r="U696" s="24">
        <f>IF(R696="","",ROUND(R696-F696-N(S696)-IF(N(S696)&gt;0,Settings!$B$14,0)-T696,2))</f>
        <v/>
      </c>
      <c r="V696" s="23">
        <f>IF(OR(P696="",Q696=""),"",Q696-P696)</f>
        <v/>
      </c>
      <c r="W696" s="23">
        <f>IF(OR(P696="",O696&lt;&gt;"Listed"),"",TODAY()-P696)</f>
        <v/>
      </c>
    </row>
    <row r="697">
      <c r="E697" s="22" t="n"/>
      <c r="F697" s="9" t="n"/>
      <c r="I697" s="9" t="n"/>
      <c r="J697" s="23">
        <f>IF(A697="","",COUNTIFS(Comps!$A$2:$A$1000,A697,Comps!$C$2:$C$1000,"Sold",Comps!$H$2:$H$1000,"&lt;&gt;Loose"))</f>
        <v/>
      </c>
      <c r="K697" s="24">
        <f>IF(A697="","",IFERROR(AVERAGEIFS(Comps!$E$2:$E$1000,Comps!$A$2:$A$1000,A697,Comps!$C$2:$C$1000,"Sold",Comps!$H$2:$H$1000,"&lt;&gt;Loose"),""))</f>
        <v/>
      </c>
      <c r="L697" s="23">
        <f>IF(OR(A697="",J697=0),"",TEXT(MINIFS(Comps!$E$2:$E$1000,Comps!$A$2:$A$1000,A697,Comps!$C$2:$C$1000,"Sold",Comps!$H$2:$H$1000,"&lt;&gt;Loose"),"0")&amp;"-"&amp;TEXT(MAXIFS(Comps!$E$2:$E$1000,Comps!$A$2:$A$1000,A697,Comps!$C$2:$C$1000,"Sold",Comps!$H$2:$H$1000,"&lt;&gt;Loose"),"0"))</f>
        <v/>
      </c>
      <c r="M697" s="24">
        <f>IF(OR(F697="",H697=""),"",ROUND((F697+N(I697)+IF(N(I697)&gt;0,Settings!$B$14,0)+IFERROR(VLOOKUP(H697,Settings!$A$2:$C$10,3,FALSE),0)+Settings!$B$13)/(1-IFERROR(VLOOKUP(H697,Settings!$A$2:$C$10,2,FALSE),0)),2))</f>
        <v/>
      </c>
      <c r="N697" s="9" t="n"/>
      <c r="P697" s="22" t="n"/>
      <c r="Q697" s="22" t="n"/>
      <c r="R697" s="9" t="n"/>
      <c r="S697" s="9" t="n"/>
      <c r="T697" s="24">
        <f>IF(R697="","",ROUND(R697*IFERROR(VLOOKUP(H697,Settings!$A$2:$C$10,2,FALSE),0)+IFERROR(VLOOKUP(H697,Settings!$A$2:$C$10,3,FALSE),0),2))</f>
        <v/>
      </c>
      <c r="U697" s="24">
        <f>IF(R697="","",ROUND(R697-F697-N(S697)-IF(N(S697)&gt;0,Settings!$B$14,0)-T697,2))</f>
        <v/>
      </c>
      <c r="V697" s="23">
        <f>IF(OR(P697="",Q697=""),"",Q697-P697)</f>
        <v/>
      </c>
      <c r="W697" s="23">
        <f>IF(OR(P697="",O697&lt;&gt;"Listed"),"",TODAY()-P697)</f>
        <v/>
      </c>
    </row>
    <row r="698">
      <c r="E698" s="22" t="n"/>
      <c r="F698" s="9" t="n"/>
      <c r="I698" s="9" t="n"/>
      <c r="J698" s="23">
        <f>IF(A698="","",COUNTIFS(Comps!$A$2:$A$1000,A698,Comps!$C$2:$C$1000,"Sold",Comps!$H$2:$H$1000,"&lt;&gt;Loose"))</f>
        <v/>
      </c>
      <c r="K698" s="24">
        <f>IF(A698="","",IFERROR(AVERAGEIFS(Comps!$E$2:$E$1000,Comps!$A$2:$A$1000,A698,Comps!$C$2:$C$1000,"Sold",Comps!$H$2:$H$1000,"&lt;&gt;Loose"),""))</f>
        <v/>
      </c>
      <c r="L698" s="23">
        <f>IF(OR(A698="",J698=0),"",TEXT(MINIFS(Comps!$E$2:$E$1000,Comps!$A$2:$A$1000,A698,Comps!$C$2:$C$1000,"Sold",Comps!$H$2:$H$1000,"&lt;&gt;Loose"),"0")&amp;"-"&amp;TEXT(MAXIFS(Comps!$E$2:$E$1000,Comps!$A$2:$A$1000,A698,Comps!$C$2:$C$1000,"Sold",Comps!$H$2:$H$1000,"&lt;&gt;Loose"),"0"))</f>
        <v/>
      </c>
      <c r="M698" s="24">
        <f>IF(OR(F698="",H698=""),"",ROUND((F698+N(I698)+IF(N(I698)&gt;0,Settings!$B$14,0)+IFERROR(VLOOKUP(H698,Settings!$A$2:$C$10,3,FALSE),0)+Settings!$B$13)/(1-IFERROR(VLOOKUP(H698,Settings!$A$2:$C$10,2,FALSE),0)),2))</f>
        <v/>
      </c>
      <c r="N698" s="9" t="n"/>
      <c r="P698" s="22" t="n"/>
      <c r="Q698" s="22" t="n"/>
      <c r="R698" s="9" t="n"/>
      <c r="S698" s="9" t="n"/>
      <c r="T698" s="24">
        <f>IF(R698="","",ROUND(R698*IFERROR(VLOOKUP(H698,Settings!$A$2:$C$10,2,FALSE),0)+IFERROR(VLOOKUP(H698,Settings!$A$2:$C$10,3,FALSE),0),2))</f>
        <v/>
      </c>
      <c r="U698" s="24">
        <f>IF(R698="","",ROUND(R698-F698-N(S698)-IF(N(S698)&gt;0,Settings!$B$14,0)-T698,2))</f>
        <v/>
      </c>
      <c r="V698" s="23">
        <f>IF(OR(P698="",Q698=""),"",Q698-P698)</f>
        <v/>
      </c>
      <c r="W698" s="23">
        <f>IF(OR(P698="",O698&lt;&gt;"Listed"),"",TODAY()-P698)</f>
        <v/>
      </c>
    </row>
    <row r="699">
      <c r="E699" s="22" t="n"/>
      <c r="F699" s="9" t="n"/>
      <c r="I699" s="9" t="n"/>
      <c r="J699" s="23">
        <f>IF(A699="","",COUNTIFS(Comps!$A$2:$A$1000,A699,Comps!$C$2:$C$1000,"Sold",Comps!$H$2:$H$1000,"&lt;&gt;Loose"))</f>
        <v/>
      </c>
      <c r="K699" s="24">
        <f>IF(A699="","",IFERROR(AVERAGEIFS(Comps!$E$2:$E$1000,Comps!$A$2:$A$1000,A699,Comps!$C$2:$C$1000,"Sold",Comps!$H$2:$H$1000,"&lt;&gt;Loose"),""))</f>
        <v/>
      </c>
      <c r="L699" s="23">
        <f>IF(OR(A699="",J699=0),"",TEXT(MINIFS(Comps!$E$2:$E$1000,Comps!$A$2:$A$1000,A699,Comps!$C$2:$C$1000,"Sold",Comps!$H$2:$H$1000,"&lt;&gt;Loose"),"0")&amp;"-"&amp;TEXT(MAXIFS(Comps!$E$2:$E$1000,Comps!$A$2:$A$1000,A699,Comps!$C$2:$C$1000,"Sold",Comps!$H$2:$H$1000,"&lt;&gt;Loose"),"0"))</f>
        <v/>
      </c>
      <c r="M699" s="24">
        <f>IF(OR(F699="",H699=""),"",ROUND((F699+N(I699)+IF(N(I699)&gt;0,Settings!$B$14,0)+IFERROR(VLOOKUP(H699,Settings!$A$2:$C$10,3,FALSE),0)+Settings!$B$13)/(1-IFERROR(VLOOKUP(H699,Settings!$A$2:$C$10,2,FALSE),0)),2))</f>
        <v/>
      </c>
      <c r="N699" s="9" t="n"/>
      <c r="P699" s="22" t="n"/>
      <c r="Q699" s="22" t="n"/>
      <c r="R699" s="9" t="n"/>
      <c r="S699" s="9" t="n"/>
      <c r="T699" s="24">
        <f>IF(R699="","",ROUND(R699*IFERROR(VLOOKUP(H699,Settings!$A$2:$C$10,2,FALSE),0)+IFERROR(VLOOKUP(H699,Settings!$A$2:$C$10,3,FALSE),0),2))</f>
        <v/>
      </c>
      <c r="U699" s="24">
        <f>IF(R699="","",ROUND(R699-F699-N(S699)-IF(N(S699)&gt;0,Settings!$B$14,0)-T699,2))</f>
        <v/>
      </c>
      <c r="V699" s="23">
        <f>IF(OR(P699="",Q699=""),"",Q699-P699)</f>
        <v/>
      </c>
      <c r="W699" s="23">
        <f>IF(OR(P699="",O699&lt;&gt;"Listed"),"",TODAY()-P699)</f>
        <v/>
      </c>
    </row>
    <row r="700">
      <c r="E700" s="22" t="n"/>
      <c r="F700" s="9" t="n"/>
      <c r="I700" s="9" t="n"/>
      <c r="J700" s="23">
        <f>IF(A700="","",COUNTIFS(Comps!$A$2:$A$1000,A700,Comps!$C$2:$C$1000,"Sold",Comps!$H$2:$H$1000,"&lt;&gt;Loose"))</f>
        <v/>
      </c>
      <c r="K700" s="24">
        <f>IF(A700="","",IFERROR(AVERAGEIFS(Comps!$E$2:$E$1000,Comps!$A$2:$A$1000,A700,Comps!$C$2:$C$1000,"Sold",Comps!$H$2:$H$1000,"&lt;&gt;Loose"),""))</f>
        <v/>
      </c>
      <c r="L700" s="23">
        <f>IF(OR(A700="",J700=0),"",TEXT(MINIFS(Comps!$E$2:$E$1000,Comps!$A$2:$A$1000,A700,Comps!$C$2:$C$1000,"Sold",Comps!$H$2:$H$1000,"&lt;&gt;Loose"),"0")&amp;"-"&amp;TEXT(MAXIFS(Comps!$E$2:$E$1000,Comps!$A$2:$A$1000,A700,Comps!$C$2:$C$1000,"Sold",Comps!$H$2:$H$1000,"&lt;&gt;Loose"),"0"))</f>
        <v/>
      </c>
      <c r="M700" s="24">
        <f>IF(OR(F700="",H700=""),"",ROUND((F700+N(I700)+IF(N(I700)&gt;0,Settings!$B$14,0)+IFERROR(VLOOKUP(H700,Settings!$A$2:$C$10,3,FALSE),0)+Settings!$B$13)/(1-IFERROR(VLOOKUP(H700,Settings!$A$2:$C$10,2,FALSE),0)),2))</f>
        <v/>
      </c>
      <c r="N700" s="9" t="n"/>
      <c r="P700" s="22" t="n"/>
      <c r="Q700" s="22" t="n"/>
      <c r="R700" s="9" t="n"/>
      <c r="S700" s="9" t="n"/>
      <c r="T700" s="24">
        <f>IF(R700="","",ROUND(R700*IFERROR(VLOOKUP(H700,Settings!$A$2:$C$10,2,FALSE),0)+IFERROR(VLOOKUP(H700,Settings!$A$2:$C$10,3,FALSE),0),2))</f>
        <v/>
      </c>
      <c r="U700" s="24">
        <f>IF(R700="","",ROUND(R700-F700-N(S700)-IF(N(S700)&gt;0,Settings!$B$14,0)-T700,2))</f>
        <v/>
      </c>
      <c r="V700" s="23">
        <f>IF(OR(P700="",Q700=""),"",Q700-P700)</f>
        <v/>
      </c>
      <c r="W700" s="23">
        <f>IF(OR(P700="",O700&lt;&gt;"Listed"),"",TODAY()-P700)</f>
        <v/>
      </c>
    </row>
    <row r="701">
      <c r="E701" s="22" t="n"/>
      <c r="F701" s="9" t="n"/>
      <c r="I701" s="9" t="n"/>
      <c r="J701" s="23">
        <f>IF(A701="","",COUNTIFS(Comps!$A$2:$A$1000,A701,Comps!$C$2:$C$1000,"Sold",Comps!$H$2:$H$1000,"&lt;&gt;Loose"))</f>
        <v/>
      </c>
      <c r="K701" s="24">
        <f>IF(A701="","",IFERROR(AVERAGEIFS(Comps!$E$2:$E$1000,Comps!$A$2:$A$1000,A701,Comps!$C$2:$C$1000,"Sold",Comps!$H$2:$H$1000,"&lt;&gt;Loose"),""))</f>
        <v/>
      </c>
      <c r="L701" s="23">
        <f>IF(OR(A701="",J701=0),"",TEXT(MINIFS(Comps!$E$2:$E$1000,Comps!$A$2:$A$1000,A701,Comps!$C$2:$C$1000,"Sold",Comps!$H$2:$H$1000,"&lt;&gt;Loose"),"0")&amp;"-"&amp;TEXT(MAXIFS(Comps!$E$2:$E$1000,Comps!$A$2:$A$1000,A701,Comps!$C$2:$C$1000,"Sold",Comps!$H$2:$H$1000,"&lt;&gt;Loose"),"0"))</f>
        <v/>
      </c>
      <c r="M701" s="24">
        <f>IF(OR(F701="",H701=""),"",ROUND((F701+N(I701)+IF(N(I701)&gt;0,Settings!$B$14,0)+IFERROR(VLOOKUP(H701,Settings!$A$2:$C$10,3,FALSE),0)+Settings!$B$13)/(1-IFERROR(VLOOKUP(H701,Settings!$A$2:$C$10,2,FALSE),0)),2))</f>
        <v/>
      </c>
      <c r="N701" s="9" t="n"/>
      <c r="P701" s="22" t="n"/>
      <c r="Q701" s="22" t="n"/>
      <c r="R701" s="9" t="n"/>
      <c r="S701" s="9" t="n"/>
      <c r="T701" s="24">
        <f>IF(R701="","",ROUND(R701*IFERROR(VLOOKUP(H701,Settings!$A$2:$C$10,2,FALSE),0)+IFERROR(VLOOKUP(H701,Settings!$A$2:$C$10,3,FALSE),0),2))</f>
        <v/>
      </c>
      <c r="U701" s="24">
        <f>IF(R701="","",ROUND(R701-F701-N(S701)-IF(N(S701)&gt;0,Settings!$B$14,0)-T701,2))</f>
        <v/>
      </c>
      <c r="V701" s="23">
        <f>IF(OR(P701="",Q701=""),"",Q701-P701)</f>
        <v/>
      </c>
      <c r="W701" s="23">
        <f>IF(OR(P701="",O701&lt;&gt;"Listed"),"",TODAY()-P701)</f>
        <v/>
      </c>
    </row>
    <row r="702">
      <c r="E702" s="22" t="n"/>
      <c r="F702" s="9" t="n"/>
      <c r="I702" s="9" t="n"/>
      <c r="J702" s="23">
        <f>IF(A702="","",COUNTIFS(Comps!$A$2:$A$1000,A702,Comps!$C$2:$C$1000,"Sold",Comps!$H$2:$H$1000,"&lt;&gt;Loose"))</f>
        <v/>
      </c>
      <c r="K702" s="24">
        <f>IF(A702="","",IFERROR(AVERAGEIFS(Comps!$E$2:$E$1000,Comps!$A$2:$A$1000,A702,Comps!$C$2:$C$1000,"Sold",Comps!$H$2:$H$1000,"&lt;&gt;Loose"),""))</f>
        <v/>
      </c>
      <c r="L702" s="23">
        <f>IF(OR(A702="",J702=0),"",TEXT(MINIFS(Comps!$E$2:$E$1000,Comps!$A$2:$A$1000,A702,Comps!$C$2:$C$1000,"Sold",Comps!$H$2:$H$1000,"&lt;&gt;Loose"),"0")&amp;"-"&amp;TEXT(MAXIFS(Comps!$E$2:$E$1000,Comps!$A$2:$A$1000,A702,Comps!$C$2:$C$1000,"Sold",Comps!$H$2:$H$1000,"&lt;&gt;Loose"),"0"))</f>
        <v/>
      </c>
      <c r="M702" s="24">
        <f>IF(OR(F702="",H702=""),"",ROUND((F702+N(I702)+IF(N(I702)&gt;0,Settings!$B$14,0)+IFERROR(VLOOKUP(H702,Settings!$A$2:$C$10,3,FALSE),0)+Settings!$B$13)/(1-IFERROR(VLOOKUP(H702,Settings!$A$2:$C$10,2,FALSE),0)),2))</f>
        <v/>
      </c>
      <c r="N702" s="9" t="n"/>
      <c r="P702" s="22" t="n"/>
      <c r="Q702" s="22" t="n"/>
      <c r="R702" s="9" t="n"/>
      <c r="S702" s="9" t="n"/>
      <c r="T702" s="24">
        <f>IF(R702="","",ROUND(R702*IFERROR(VLOOKUP(H702,Settings!$A$2:$C$10,2,FALSE),0)+IFERROR(VLOOKUP(H702,Settings!$A$2:$C$10,3,FALSE),0),2))</f>
        <v/>
      </c>
      <c r="U702" s="24">
        <f>IF(R702="","",ROUND(R702-F702-N(S702)-IF(N(S702)&gt;0,Settings!$B$14,0)-T702,2))</f>
        <v/>
      </c>
      <c r="V702" s="23">
        <f>IF(OR(P702="",Q702=""),"",Q702-P702)</f>
        <v/>
      </c>
      <c r="W702" s="23">
        <f>IF(OR(P702="",O702&lt;&gt;"Listed"),"",TODAY()-P702)</f>
        <v/>
      </c>
    </row>
    <row r="703">
      <c r="E703" s="22" t="n"/>
      <c r="F703" s="9" t="n"/>
      <c r="I703" s="9" t="n"/>
      <c r="J703" s="23">
        <f>IF(A703="","",COUNTIFS(Comps!$A$2:$A$1000,A703,Comps!$C$2:$C$1000,"Sold",Comps!$H$2:$H$1000,"&lt;&gt;Loose"))</f>
        <v/>
      </c>
      <c r="K703" s="24">
        <f>IF(A703="","",IFERROR(AVERAGEIFS(Comps!$E$2:$E$1000,Comps!$A$2:$A$1000,A703,Comps!$C$2:$C$1000,"Sold",Comps!$H$2:$H$1000,"&lt;&gt;Loose"),""))</f>
        <v/>
      </c>
      <c r="L703" s="23">
        <f>IF(OR(A703="",J703=0),"",TEXT(MINIFS(Comps!$E$2:$E$1000,Comps!$A$2:$A$1000,A703,Comps!$C$2:$C$1000,"Sold",Comps!$H$2:$H$1000,"&lt;&gt;Loose"),"0")&amp;"-"&amp;TEXT(MAXIFS(Comps!$E$2:$E$1000,Comps!$A$2:$A$1000,A703,Comps!$C$2:$C$1000,"Sold",Comps!$H$2:$H$1000,"&lt;&gt;Loose"),"0"))</f>
        <v/>
      </c>
      <c r="M703" s="24">
        <f>IF(OR(F703="",H703=""),"",ROUND((F703+N(I703)+IF(N(I703)&gt;0,Settings!$B$14,0)+IFERROR(VLOOKUP(H703,Settings!$A$2:$C$10,3,FALSE),0)+Settings!$B$13)/(1-IFERROR(VLOOKUP(H703,Settings!$A$2:$C$10,2,FALSE),0)),2))</f>
        <v/>
      </c>
      <c r="N703" s="9" t="n"/>
      <c r="P703" s="22" t="n"/>
      <c r="Q703" s="22" t="n"/>
      <c r="R703" s="9" t="n"/>
      <c r="S703" s="9" t="n"/>
      <c r="T703" s="24">
        <f>IF(R703="","",ROUND(R703*IFERROR(VLOOKUP(H703,Settings!$A$2:$C$10,2,FALSE),0)+IFERROR(VLOOKUP(H703,Settings!$A$2:$C$10,3,FALSE),0),2))</f>
        <v/>
      </c>
      <c r="U703" s="24">
        <f>IF(R703="","",ROUND(R703-F703-N(S703)-IF(N(S703)&gt;0,Settings!$B$14,0)-T703,2))</f>
        <v/>
      </c>
      <c r="V703" s="23">
        <f>IF(OR(P703="",Q703=""),"",Q703-P703)</f>
        <v/>
      </c>
      <c r="W703" s="23">
        <f>IF(OR(P703="",O703&lt;&gt;"Listed"),"",TODAY()-P703)</f>
        <v/>
      </c>
    </row>
    <row r="704">
      <c r="E704" s="22" t="n"/>
      <c r="F704" s="9" t="n"/>
      <c r="I704" s="9" t="n"/>
      <c r="J704" s="23">
        <f>IF(A704="","",COUNTIFS(Comps!$A$2:$A$1000,A704,Comps!$C$2:$C$1000,"Sold",Comps!$H$2:$H$1000,"&lt;&gt;Loose"))</f>
        <v/>
      </c>
      <c r="K704" s="24">
        <f>IF(A704="","",IFERROR(AVERAGEIFS(Comps!$E$2:$E$1000,Comps!$A$2:$A$1000,A704,Comps!$C$2:$C$1000,"Sold",Comps!$H$2:$H$1000,"&lt;&gt;Loose"),""))</f>
        <v/>
      </c>
      <c r="L704" s="23">
        <f>IF(OR(A704="",J704=0),"",TEXT(MINIFS(Comps!$E$2:$E$1000,Comps!$A$2:$A$1000,A704,Comps!$C$2:$C$1000,"Sold",Comps!$H$2:$H$1000,"&lt;&gt;Loose"),"0")&amp;"-"&amp;TEXT(MAXIFS(Comps!$E$2:$E$1000,Comps!$A$2:$A$1000,A704,Comps!$C$2:$C$1000,"Sold",Comps!$H$2:$H$1000,"&lt;&gt;Loose"),"0"))</f>
        <v/>
      </c>
      <c r="M704" s="24">
        <f>IF(OR(F704="",H704=""),"",ROUND((F704+N(I704)+IF(N(I704)&gt;0,Settings!$B$14,0)+IFERROR(VLOOKUP(H704,Settings!$A$2:$C$10,3,FALSE),0)+Settings!$B$13)/(1-IFERROR(VLOOKUP(H704,Settings!$A$2:$C$10,2,FALSE),0)),2))</f>
        <v/>
      </c>
      <c r="N704" s="9" t="n"/>
      <c r="P704" s="22" t="n"/>
      <c r="Q704" s="22" t="n"/>
      <c r="R704" s="9" t="n"/>
      <c r="S704" s="9" t="n"/>
      <c r="T704" s="24">
        <f>IF(R704="","",ROUND(R704*IFERROR(VLOOKUP(H704,Settings!$A$2:$C$10,2,FALSE),0)+IFERROR(VLOOKUP(H704,Settings!$A$2:$C$10,3,FALSE),0),2))</f>
        <v/>
      </c>
      <c r="U704" s="24">
        <f>IF(R704="","",ROUND(R704-F704-N(S704)-IF(N(S704)&gt;0,Settings!$B$14,0)-T704,2))</f>
        <v/>
      </c>
      <c r="V704" s="23">
        <f>IF(OR(P704="",Q704=""),"",Q704-P704)</f>
        <v/>
      </c>
      <c r="W704" s="23">
        <f>IF(OR(P704="",O704&lt;&gt;"Listed"),"",TODAY()-P704)</f>
        <v/>
      </c>
    </row>
    <row r="705">
      <c r="E705" s="22" t="n"/>
      <c r="F705" s="9" t="n"/>
      <c r="I705" s="9" t="n"/>
      <c r="J705" s="23">
        <f>IF(A705="","",COUNTIFS(Comps!$A$2:$A$1000,A705,Comps!$C$2:$C$1000,"Sold",Comps!$H$2:$H$1000,"&lt;&gt;Loose"))</f>
        <v/>
      </c>
      <c r="K705" s="24">
        <f>IF(A705="","",IFERROR(AVERAGEIFS(Comps!$E$2:$E$1000,Comps!$A$2:$A$1000,A705,Comps!$C$2:$C$1000,"Sold",Comps!$H$2:$H$1000,"&lt;&gt;Loose"),""))</f>
        <v/>
      </c>
      <c r="L705" s="23">
        <f>IF(OR(A705="",J705=0),"",TEXT(MINIFS(Comps!$E$2:$E$1000,Comps!$A$2:$A$1000,A705,Comps!$C$2:$C$1000,"Sold",Comps!$H$2:$H$1000,"&lt;&gt;Loose"),"0")&amp;"-"&amp;TEXT(MAXIFS(Comps!$E$2:$E$1000,Comps!$A$2:$A$1000,A705,Comps!$C$2:$C$1000,"Sold",Comps!$H$2:$H$1000,"&lt;&gt;Loose"),"0"))</f>
        <v/>
      </c>
      <c r="M705" s="24">
        <f>IF(OR(F705="",H705=""),"",ROUND((F705+N(I705)+IF(N(I705)&gt;0,Settings!$B$14,0)+IFERROR(VLOOKUP(H705,Settings!$A$2:$C$10,3,FALSE),0)+Settings!$B$13)/(1-IFERROR(VLOOKUP(H705,Settings!$A$2:$C$10,2,FALSE),0)),2))</f>
        <v/>
      </c>
      <c r="N705" s="9" t="n"/>
      <c r="P705" s="22" t="n"/>
      <c r="Q705" s="22" t="n"/>
      <c r="R705" s="9" t="n"/>
      <c r="S705" s="9" t="n"/>
      <c r="T705" s="24">
        <f>IF(R705="","",ROUND(R705*IFERROR(VLOOKUP(H705,Settings!$A$2:$C$10,2,FALSE),0)+IFERROR(VLOOKUP(H705,Settings!$A$2:$C$10,3,FALSE),0),2))</f>
        <v/>
      </c>
      <c r="U705" s="24">
        <f>IF(R705="","",ROUND(R705-F705-N(S705)-IF(N(S705)&gt;0,Settings!$B$14,0)-T705,2))</f>
        <v/>
      </c>
      <c r="V705" s="23">
        <f>IF(OR(P705="",Q705=""),"",Q705-P705)</f>
        <v/>
      </c>
      <c r="W705" s="23">
        <f>IF(OR(P705="",O705&lt;&gt;"Listed"),"",TODAY()-P705)</f>
        <v/>
      </c>
    </row>
    <row r="706">
      <c r="E706" s="22" t="n"/>
      <c r="F706" s="9" t="n"/>
      <c r="I706" s="9" t="n"/>
      <c r="J706" s="23">
        <f>IF(A706="","",COUNTIFS(Comps!$A$2:$A$1000,A706,Comps!$C$2:$C$1000,"Sold",Comps!$H$2:$H$1000,"&lt;&gt;Loose"))</f>
        <v/>
      </c>
      <c r="K706" s="24">
        <f>IF(A706="","",IFERROR(AVERAGEIFS(Comps!$E$2:$E$1000,Comps!$A$2:$A$1000,A706,Comps!$C$2:$C$1000,"Sold",Comps!$H$2:$H$1000,"&lt;&gt;Loose"),""))</f>
        <v/>
      </c>
      <c r="L706" s="23">
        <f>IF(OR(A706="",J706=0),"",TEXT(MINIFS(Comps!$E$2:$E$1000,Comps!$A$2:$A$1000,A706,Comps!$C$2:$C$1000,"Sold",Comps!$H$2:$H$1000,"&lt;&gt;Loose"),"0")&amp;"-"&amp;TEXT(MAXIFS(Comps!$E$2:$E$1000,Comps!$A$2:$A$1000,A706,Comps!$C$2:$C$1000,"Sold",Comps!$H$2:$H$1000,"&lt;&gt;Loose"),"0"))</f>
        <v/>
      </c>
      <c r="M706" s="24">
        <f>IF(OR(F706="",H706=""),"",ROUND((F706+N(I706)+IF(N(I706)&gt;0,Settings!$B$14,0)+IFERROR(VLOOKUP(H706,Settings!$A$2:$C$10,3,FALSE),0)+Settings!$B$13)/(1-IFERROR(VLOOKUP(H706,Settings!$A$2:$C$10,2,FALSE),0)),2))</f>
        <v/>
      </c>
      <c r="N706" s="9" t="n"/>
      <c r="P706" s="22" t="n"/>
      <c r="Q706" s="22" t="n"/>
      <c r="R706" s="9" t="n"/>
      <c r="S706" s="9" t="n"/>
      <c r="T706" s="24">
        <f>IF(R706="","",ROUND(R706*IFERROR(VLOOKUP(H706,Settings!$A$2:$C$10,2,FALSE),0)+IFERROR(VLOOKUP(H706,Settings!$A$2:$C$10,3,FALSE),0),2))</f>
        <v/>
      </c>
      <c r="U706" s="24">
        <f>IF(R706="","",ROUND(R706-F706-N(S706)-IF(N(S706)&gt;0,Settings!$B$14,0)-T706,2))</f>
        <v/>
      </c>
      <c r="V706" s="23">
        <f>IF(OR(P706="",Q706=""),"",Q706-P706)</f>
        <v/>
      </c>
      <c r="W706" s="23">
        <f>IF(OR(P706="",O706&lt;&gt;"Listed"),"",TODAY()-P706)</f>
        <v/>
      </c>
    </row>
    <row r="707">
      <c r="E707" s="22" t="n"/>
      <c r="F707" s="9" t="n"/>
      <c r="I707" s="9" t="n"/>
      <c r="J707" s="23">
        <f>IF(A707="","",COUNTIFS(Comps!$A$2:$A$1000,A707,Comps!$C$2:$C$1000,"Sold",Comps!$H$2:$H$1000,"&lt;&gt;Loose"))</f>
        <v/>
      </c>
      <c r="K707" s="24">
        <f>IF(A707="","",IFERROR(AVERAGEIFS(Comps!$E$2:$E$1000,Comps!$A$2:$A$1000,A707,Comps!$C$2:$C$1000,"Sold",Comps!$H$2:$H$1000,"&lt;&gt;Loose"),""))</f>
        <v/>
      </c>
      <c r="L707" s="23">
        <f>IF(OR(A707="",J707=0),"",TEXT(MINIFS(Comps!$E$2:$E$1000,Comps!$A$2:$A$1000,A707,Comps!$C$2:$C$1000,"Sold",Comps!$H$2:$H$1000,"&lt;&gt;Loose"),"0")&amp;"-"&amp;TEXT(MAXIFS(Comps!$E$2:$E$1000,Comps!$A$2:$A$1000,A707,Comps!$C$2:$C$1000,"Sold",Comps!$H$2:$H$1000,"&lt;&gt;Loose"),"0"))</f>
        <v/>
      </c>
      <c r="M707" s="24">
        <f>IF(OR(F707="",H707=""),"",ROUND((F707+N(I707)+IF(N(I707)&gt;0,Settings!$B$14,0)+IFERROR(VLOOKUP(H707,Settings!$A$2:$C$10,3,FALSE),0)+Settings!$B$13)/(1-IFERROR(VLOOKUP(H707,Settings!$A$2:$C$10,2,FALSE),0)),2))</f>
        <v/>
      </c>
      <c r="N707" s="9" t="n"/>
      <c r="P707" s="22" t="n"/>
      <c r="Q707" s="22" t="n"/>
      <c r="R707" s="9" t="n"/>
      <c r="S707" s="9" t="n"/>
      <c r="T707" s="24">
        <f>IF(R707="","",ROUND(R707*IFERROR(VLOOKUP(H707,Settings!$A$2:$C$10,2,FALSE),0)+IFERROR(VLOOKUP(H707,Settings!$A$2:$C$10,3,FALSE),0),2))</f>
        <v/>
      </c>
      <c r="U707" s="24">
        <f>IF(R707="","",ROUND(R707-F707-N(S707)-IF(N(S707)&gt;0,Settings!$B$14,0)-T707,2))</f>
        <v/>
      </c>
      <c r="V707" s="23">
        <f>IF(OR(P707="",Q707=""),"",Q707-P707)</f>
        <v/>
      </c>
      <c r="W707" s="23">
        <f>IF(OR(P707="",O707&lt;&gt;"Listed"),"",TODAY()-P707)</f>
        <v/>
      </c>
    </row>
    <row r="708">
      <c r="E708" s="22" t="n"/>
      <c r="F708" s="9" t="n"/>
      <c r="I708" s="9" t="n"/>
      <c r="J708" s="23">
        <f>IF(A708="","",COUNTIFS(Comps!$A$2:$A$1000,A708,Comps!$C$2:$C$1000,"Sold",Comps!$H$2:$H$1000,"&lt;&gt;Loose"))</f>
        <v/>
      </c>
      <c r="K708" s="24">
        <f>IF(A708="","",IFERROR(AVERAGEIFS(Comps!$E$2:$E$1000,Comps!$A$2:$A$1000,A708,Comps!$C$2:$C$1000,"Sold",Comps!$H$2:$H$1000,"&lt;&gt;Loose"),""))</f>
        <v/>
      </c>
      <c r="L708" s="23">
        <f>IF(OR(A708="",J708=0),"",TEXT(MINIFS(Comps!$E$2:$E$1000,Comps!$A$2:$A$1000,A708,Comps!$C$2:$C$1000,"Sold",Comps!$H$2:$H$1000,"&lt;&gt;Loose"),"0")&amp;"-"&amp;TEXT(MAXIFS(Comps!$E$2:$E$1000,Comps!$A$2:$A$1000,A708,Comps!$C$2:$C$1000,"Sold",Comps!$H$2:$H$1000,"&lt;&gt;Loose"),"0"))</f>
        <v/>
      </c>
      <c r="M708" s="24">
        <f>IF(OR(F708="",H708=""),"",ROUND((F708+N(I708)+IF(N(I708)&gt;0,Settings!$B$14,0)+IFERROR(VLOOKUP(H708,Settings!$A$2:$C$10,3,FALSE),0)+Settings!$B$13)/(1-IFERROR(VLOOKUP(H708,Settings!$A$2:$C$10,2,FALSE),0)),2))</f>
        <v/>
      </c>
      <c r="N708" s="9" t="n"/>
      <c r="P708" s="22" t="n"/>
      <c r="Q708" s="22" t="n"/>
      <c r="R708" s="9" t="n"/>
      <c r="S708" s="9" t="n"/>
      <c r="T708" s="24">
        <f>IF(R708="","",ROUND(R708*IFERROR(VLOOKUP(H708,Settings!$A$2:$C$10,2,FALSE),0)+IFERROR(VLOOKUP(H708,Settings!$A$2:$C$10,3,FALSE),0),2))</f>
        <v/>
      </c>
      <c r="U708" s="24">
        <f>IF(R708="","",ROUND(R708-F708-N(S708)-IF(N(S708)&gt;0,Settings!$B$14,0)-T708,2))</f>
        <v/>
      </c>
      <c r="V708" s="23">
        <f>IF(OR(P708="",Q708=""),"",Q708-P708)</f>
        <v/>
      </c>
      <c r="W708" s="23">
        <f>IF(OR(P708="",O708&lt;&gt;"Listed"),"",TODAY()-P708)</f>
        <v/>
      </c>
    </row>
    <row r="709">
      <c r="E709" s="22" t="n"/>
      <c r="F709" s="9" t="n"/>
      <c r="I709" s="9" t="n"/>
      <c r="J709" s="23">
        <f>IF(A709="","",COUNTIFS(Comps!$A$2:$A$1000,A709,Comps!$C$2:$C$1000,"Sold",Comps!$H$2:$H$1000,"&lt;&gt;Loose"))</f>
        <v/>
      </c>
      <c r="K709" s="24">
        <f>IF(A709="","",IFERROR(AVERAGEIFS(Comps!$E$2:$E$1000,Comps!$A$2:$A$1000,A709,Comps!$C$2:$C$1000,"Sold",Comps!$H$2:$H$1000,"&lt;&gt;Loose"),""))</f>
        <v/>
      </c>
      <c r="L709" s="23">
        <f>IF(OR(A709="",J709=0),"",TEXT(MINIFS(Comps!$E$2:$E$1000,Comps!$A$2:$A$1000,A709,Comps!$C$2:$C$1000,"Sold",Comps!$H$2:$H$1000,"&lt;&gt;Loose"),"0")&amp;"-"&amp;TEXT(MAXIFS(Comps!$E$2:$E$1000,Comps!$A$2:$A$1000,A709,Comps!$C$2:$C$1000,"Sold",Comps!$H$2:$H$1000,"&lt;&gt;Loose"),"0"))</f>
        <v/>
      </c>
      <c r="M709" s="24">
        <f>IF(OR(F709="",H709=""),"",ROUND((F709+N(I709)+IF(N(I709)&gt;0,Settings!$B$14,0)+IFERROR(VLOOKUP(H709,Settings!$A$2:$C$10,3,FALSE),0)+Settings!$B$13)/(1-IFERROR(VLOOKUP(H709,Settings!$A$2:$C$10,2,FALSE),0)),2))</f>
        <v/>
      </c>
      <c r="N709" s="9" t="n"/>
      <c r="P709" s="22" t="n"/>
      <c r="Q709" s="22" t="n"/>
      <c r="R709" s="9" t="n"/>
      <c r="S709" s="9" t="n"/>
      <c r="T709" s="24">
        <f>IF(R709="","",ROUND(R709*IFERROR(VLOOKUP(H709,Settings!$A$2:$C$10,2,FALSE),0)+IFERROR(VLOOKUP(H709,Settings!$A$2:$C$10,3,FALSE),0),2))</f>
        <v/>
      </c>
      <c r="U709" s="24">
        <f>IF(R709="","",ROUND(R709-F709-N(S709)-IF(N(S709)&gt;0,Settings!$B$14,0)-T709,2))</f>
        <v/>
      </c>
      <c r="V709" s="23">
        <f>IF(OR(P709="",Q709=""),"",Q709-P709)</f>
        <v/>
      </c>
      <c r="W709" s="23">
        <f>IF(OR(P709="",O709&lt;&gt;"Listed"),"",TODAY()-P709)</f>
        <v/>
      </c>
    </row>
    <row r="710">
      <c r="E710" s="22" t="n"/>
      <c r="F710" s="9" t="n"/>
      <c r="I710" s="9" t="n"/>
      <c r="J710" s="23">
        <f>IF(A710="","",COUNTIFS(Comps!$A$2:$A$1000,A710,Comps!$C$2:$C$1000,"Sold",Comps!$H$2:$H$1000,"&lt;&gt;Loose"))</f>
        <v/>
      </c>
      <c r="K710" s="24">
        <f>IF(A710="","",IFERROR(AVERAGEIFS(Comps!$E$2:$E$1000,Comps!$A$2:$A$1000,A710,Comps!$C$2:$C$1000,"Sold",Comps!$H$2:$H$1000,"&lt;&gt;Loose"),""))</f>
        <v/>
      </c>
      <c r="L710" s="23">
        <f>IF(OR(A710="",J710=0),"",TEXT(MINIFS(Comps!$E$2:$E$1000,Comps!$A$2:$A$1000,A710,Comps!$C$2:$C$1000,"Sold",Comps!$H$2:$H$1000,"&lt;&gt;Loose"),"0")&amp;"-"&amp;TEXT(MAXIFS(Comps!$E$2:$E$1000,Comps!$A$2:$A$1000,A710,Comps!$C$2:$C$1000,"Sold",Comps!$H$2:$H$1000,"&lt;&gt;Loose"),"0"))</f>
        <v/>
      </c>
      <c r="M710" s="24">
        <f>IF(OR(F710="",H710=""),"",ROUND((F710+N(I710)+IF(N(I710)&gt;0,Settings!$B$14,0)+IFERROR(VLOOKUP(H710,Settings!$A$2:$C$10,3,FALSE),0)+Settings!$B$13)/(1-IFERROR(VLOOKUP(H710,Settings!$A$2:$C$10,2,FALSE),0)),2))</f>
        <v/>
      </c>
      <c r="N710" s="9" t="n"/>
      <c r="P710" s="22" t="n"/>
      <c r="Q710" s="22" t="n"/>
      <c r="R710" s="9" t="n"/>
      <c r="S710" s="9" t="n"/>
      <c r="T710" s="24">
        <f>IF(R710="","",ROUND(R710*IFERROR(VLOOKUP(H710,Settings!$A$2:$C$10,2,FALSE),0)+IFERROR(VLOOKUP(H710,Settings!$A$2:$C$10,3,FALSE),0),2))</f>
        <v/>
      </c>
      <c r="U710" s="24">
        <f>IF(R710="","",ROUND(R710-F710-N(S710)-IF(N(S710)&gt;0,Settings!$B$14,0)-T710,2))</f>
        <v/>
      </c>
      <c r="V710" s="23">
        <f>IF(OR(P710="",Q710=""),"",Q710-P710)</f>
        <v/>
      </c>
      <c r="W710" s="23">
        <f>IF(OR(P710="",O710&lt;&gt;"Listed"),"",TODAY()-P710)</f>
        <v/>
      </c>
    </row>
    <row r="711">
      <c r="E711" s="22" t="n"/>
      <c r="F711" s="9" t="n"/>
      <c r="I711" s="9" t="n"/>
      <c r="J711" s="23">
        <f>IF(A711="","",COUNTIFS(Comps!$A$2:$A$1000,A711,Comps!$C$2:$C$1000,"Sold",Comps!$H$2:$H$1000,"&lt;&gt;Loose"))</f>
        <v/>
      </c>
      <c r="K711" s="24">
        <f>IF(A711="","",IFERROR(AVERAGEIFS(Comps!$E$2:$E$1000,Comps!$A$2:$A$1000,A711,Comps!$C$2:$C$1000,"Sold",Comps!$H$2:$H$1000,"&lt;&gt;Loose"),""))</f>
        <v/>
      </c>
      <c r="L711" s="23">
        <f>IF(OR(A711="",J711=0),"",TEXT(MINIFS(Comps!$E$2:$E$1000,Comps!$A$2:$A$1000,A711,Comps!$C$2:$C$1000,"Sold",Comps!$H$2:$H$1000,"&lt;&gt;Loose"),"0")&amp;"-"&amp;TEXT(MAXIFS(Comps!$E$2:$E$1000,Comps!$A$2:$A$1000,A711,Comps!$C$2:$C$1000,"Sold",Comps!$H$2:$H$1000,"&lt;&gt;Loose"),"0"))</f>
        <v/>
      </c>
      <c r="M711" s="24">
        <f>IF(OR(F711="",H711=""),"",ROUND((F711+N(I711)+IF(N(I711)&gt;0,Settings!$B$14,0)+IFERROR(VLOOKUP(H711,Settings!$A$2:$C$10,3,FALSE),0)+Settings!$B$13)/(1-IFERROR(VLOOKUP(H711,Settings!$A$2:$C$10,2,FALSE),0)),2))</f>
        <v/>
      </c>
      <c r="N711" s="9" t="n"/>
      <c r="P711" s="22" t="n"/>
      <c r="Q711" s="22" t="n"/>
      <c r="R711" s="9" t="n"/>
      <c r="S711" s="9" t="n"/>
      <c r="T711" s="24">
        <f>IF(R711="","",ROUND(R711*IFERROR(VLOOKUP(H711,Settings!$A$2:$C$10,2,FALSE),0)+IFERROR(VLOOKUP(H711,Settings!$A$2:$C$10,3,FALSE),0),2))</f>
        <v/>
      </c>
      <c r="U711" s="24">
        <f>IF(R711="","",ROUND(R711-F711-N(S711)-IF(N(S711)&gt;0,Settings!$B$14,0)-T711,2))</f>
        <v/>
      </c>
      <c r="V711" s="23">
        <f>IF(OR(P711="",Q711=""),"",Q711-P711)</f>
        <v/>
      </c>
      <c r="W711" s="23">
        <f>IF(OR(P711="",O711&lt;&gt;"Listed"),"",TODAY()-P711)</f>
        <v/>
      </c>
    </row>
    <row r="712">
      <c r="E712" s="22" t="n"/>
      <c r="F712" s="9" t="n"/>
      <c r="I712" s="9" t="n"/>
      <c r="J712" s="23">
        <f>IF(A712="","",COUNTIFS(Comps!$A$2:$A$1000,A712,Comps!$C$2:$C$1000,"Sold",Comps!$H$2:$H$1000,"&lt;&gt;Loose"))</f>
        <v/>
      </c>
      <c r="K712" s="24">
        <f>IF(A712="","",IFERROR(AVERAGEIFS(Comps!$E$2:$E$1000,Comps!$A$2:$A$1000,A712,Comps!$C$2:$C$1000,"Sold",Comps!$H$2:$H$1000,"&lt;&gt;Loose"),""))</f>
        <v/>
      </c>
      <c r="L712" s="23">
        <f>IF(OR(A712="",J712=0),"",TEXT(MINIFS(Comps!$E$2:$E$1000,Comps!$A$2:$A$1000,A712,Comps!$C$2:$C$1000,"Sold",Comps!$H$2:$H$1000,"&lt;&gt;Loose"),"0")&amp;"-"&amp;TEXT(MAXIFS(Comps!$E$2:$E$1000,Comps!$A$2:$A$1000,A712,Comps!$C$2:$C$1000,"Sold",Comps!$H$2:$H$1000,"&lt;&gt;Loose"),"0"))</f>
        <v/>
      </c>
      <c r="M712" s="24">
        <f>IF(OR(F712="",H712=""),"",ROUND((F712+N(I712)+IF(N(I712)&gt;0,Settings!$B$14,0)+IFERROR(VLOOKUP(H712,Settings!$A$2:$C$10,3,FALSE),0)+Settings!$B$13)/(1-IFERROR(VLOOKUP(H712,Settings!$A$2:$C$10,2,FALSE),0)),2))</f>
        <v/>
      </c>
      <c r="N712" s="9" t="n"/>
      <c r="P712" s="22" t="n"/>
      <c r="Q712" s="22" t="n"/>
      <c r="R712" s="9" t="n"/>
      <c r="S712" s="9" t="n"/>
      <c r="T712" s="24">
        <f>IF(R712="","",ROUND(R712*IFERROR(VLOOKUP(H712,Settings!$A$2:$C$10,2,FALSE),0)+IFERROR(VLOOKUP(H712,Settings!$A$2:$C$10,3,FALSE),0),2))</f>
        <v/>
      </c>
      <c r="U712" s="24">
        <f>IF(R712="","",ROUND(R712-F712-N(S712)-IF(N(S712)&gt;0,Settings!$B$14,0)-T712,2))</f>
        <v/>
      </c>
      <c r="V712" s="23">
        <f>IF(OR(P712="",Q712=""),"",Q712-P712)</f>
        <v/>
      </c>
      <c r="W712" s="23">
        <f>IF(OR(P712="",O712&lt;&gt;"Listed"),"",TODAY()-P712)</f>
        <v/>
      </c>
    </row>
    <row r="713">
      <c r="E713" s="22" t="n"/>
      <c r="F713" s="9" t="n"/>
      <c r="I713" s="9" t="n"/>
      <c r="J713" s="23">
        <f>IF(A713="","",COUNTIFS(Comps!$A$2:$A$1000,A713,Comps!$C$2:$C$1000,"Sold",Comps!$H$2:$H$1000,"&lt;&gt;Loose"))</f>
        <v/>
      </c>
      <c r="K713" s="24">
        <f>IF(A713="","",IFERROR(AVERAGEIFS(Comps!$E$2:$E$1000,Comps!$A$2:$A$1000,A713,Comps!$C$2:$C$1000,"Sold",Comps!$H$2:$H$1000,"&lt;&gt;Loose"),""))</f>
        <v/>
      </c>
      <c r="L713" s="23">
        <f>IF(OR(A713="",J713=0),"",TEXT(MINIFS(Comps!$E$2:$E$1000,Comps!$A$2:$A$1000,A713,Comps!$C$2:$C$1000,"Sold",Comps!$H$2:$H$1000,"&lt;&gt;Loose"),"0")&amp;"-"&amp;TEXT(MAXIFS(Comps!$E$2:$E$1000,Comps!$A$2:$A$1000,A713,Comps!$C$2:$C$1000,"Sold",Comps!$H$2:$H$1000,"&lt;&gt;Loose"),"0"))</f>
        <v/>
      </c>
      <c r="M713" s="24">
        <f>IF(OR(F713="",H713=""),"",ROUND((F713+N(I713)+IF(N(I713)&gt;0,Settings!$B$14,0)+IFERROR(VLOOKUP(H713,Settings!$A$2:$C$10,3,FALSE),0)+Settings!$B$13)/(1-IFERROR(VLOOKUP(H713,Settings!$A$2:$C$10,2,FALSE),0)),2))</f>
        <v/>
      </c>
      <c r="N713" s="9" t="n"/>
      <c r="P713" s="22" t="n"/>
      <c r="Q713" s="22" t="n"/>
      <c r="R713" s="9" t="n"/>
      <c r="S713" s="9" t="n"/>
      <c r="T713" s="24">
        <f>IF(R713="","",ROUND(R713*IFERROR(VLOOKUP(H713,Settings!$A$2:$C$10,2,FALSE),0)+IFERROR(VLOOKUP(H713,Settings!$A$2:$C$10,3,FALSE),0),2))</f>
        <v/>
      </c>
      <c r="U713" s="24">
        <f>IF(R713="","",ROUND(R713-F713-N(S713)-IF(N(S713)&gt;0,Settings!$B$14,0)-T713,2))</f>
        <v/>
      </c>
      <c r="V713" s="23">
        <f>IF(OR(P713="",Q713=""),"",Q713-P713)</f>
        <v/>
      </c>
      <c r="W713" s="23">
        <f>IF(OR(P713="",O713&lt;&gt;"Listed"),"",TODAY()-P713)</f>
        <v/>
      </c>
    </row>
    <row r="714">
      <c r="E714" s="22" t="n"/>
      <c r="F714" s="9" t="n"/>
      <c r="I714" s="9" t="n"/>
      <c r="J714" s="23">
        <f>IF(A714="","",COUNTIFS(Comps!$A$2:$A$1000,A714,Comps!$C$2:$C$1000,"Sold",Comps!$H$2:$H$1000,"&lt;&gt;Loose"))</f>
        <v/>
      </c>
      <c r="K714" s="24">
        <f>IF(A714="","",IFERROR(AVERAGEIFS(Comps!$E$2:$E$1000,Comps!$A$2:$A$1000,A714,Comps!$C$2:$C$1000,"Sold",Comps!$H$2:$H$1000,"&lt;&gt;Loose"),""))</f>
        <v/>
      </c>
      <c r="L714" s="23">
        <f>IF(OR(A714="",J714=0),"",TEXT(MINIFS(Comps!$E$2:$E$1000,Comps!$A$2:$A$1000,A714,Comps!$C$2:$C$1000,"Sold",Comps!$H$2:$H$1000,"&lt;&gt;Loose"),"0")&amp;"-"&amp;TEXT(MAXIFS(Comps!$E$2:$E$1000,Comps!$A$2:$A$1000,A714,Comps!$C$2:$C$1000,"Sold",Comps!$H$2:$H$1000,"&lt;&gt;Loose"),"0"))</f>
        <v/>
      </c>
      <c r="M714" s="24">
        <f>IF(OR(F714="",H714=""),"",ROUND((F714+N(I714)+IF(N(I714)&gt;0,Settings!$B$14,0)+IFERROR(VLOOKUP(H714,Settings!$A$2:$C$10,3,FALSE),0)+Settings!$B$13)/(1-IFERROR(VLOOKUP(H714,Settings!$A$2:$C$10,2,FALSE),0)),2))</f>
        <v/>
      </c>
      <c r="N714" s="9" t="n"/>
      <c r="P714" s="22" t="n"/>
      <c r="Q714" s="22" t="n"/>
      <c r="R714" s="9" t="n"/>
      <c r="S714" s="9" t="n"/>
      <c r="T714" s="24">
        <f>IF(R714="","",ROUND(R714*IFERROR(VLOOKUP(H714,Settings!$A$2:$C$10,2,FALSE),0)+IFERROR(VLOOKUP(H714,Settings!$A$2:$C$10,3,FALSE),0),2))</f>
        <v/>
      </c>
      <c r="U714" s="24">
        <f>IF(R714="","",ROUND(R714-F714-N(S714)-IF(N(S714)&gt;0,Settings!$B$14,0)-T714,2))</f>
        <v/>
      </c>
      <c r="V714" s="23">
        <f>IF(OR(P714="",Q714=""),"",Q714-P714)</f>
        <v/>
      </c>
      <c r="W714" s="23">
        <f>IF(OR(P714="",O714&lt;&gt;"Listed"),"",TODAY()-P714)</f>
        <v/>
      </c>
    </row>
    <row r="715">
      <c r="E715" s="22" t="n"/>
      <c r="F715" s="9" t="n"/>
      <c r="I715" s="9" t="n"/>
      <c r="J715" s="23">
        <f>IF(A715="","",COUNTIFS(Comps!$A$2:$A$1000,A715,Comps!$C$2:$C$1000,"Sold",Comps!$H$2:$H$1000,"&lt;&gt;Loose"))</f>
        <v/>
      </c>
      <c r="K715" s="24">
        <f>IF(A715="","",IFERROR(AVERAGEIFS(Comps!$E$2:$E$1000,Comps!$A$2:$A$1000,A715,Comps!$C$2:$C$1000,"Sold",Comps!$H$2:$H$1000,"&lt;&gt;Loose"),""))</f>
        <v/>
      </c>
      <c r="L715" s="23">
        <f>IF(OR(A715="",J715=0),"",TEXT(MINIFS(Comps!$E$2:$E$1000,Comps!$A$2:$A$1000,A715,Comps!$C$2:$C$1000,"Sold",Comps!$H$2:$H$1000,"&lt;&gt;Loose"),"0")&amp;"-"&amp;TEXT(MAXIFS(Comps!$E$2:$E$1000,Comps!$A$2:$A$1000,A715,Comps!$C$2:$C$1000,"Sold",Comps!$H$2:$H$1000,"&lt;&gt;Loose"),"0"))</f>
        <v/>
      </c>
      <c r="M715" s="24">
        <f>IF(OR(F715="",H715=""),"",ROUND((F715+N(I715)+IF(N(I715)&gt;0,Settings!$B$14,0)+IFERROR(VLOOKUP(H715,Settings!$A$2:$C$10,3,FALSE),0)+Settings!$B$13)/(1-IFERROR(VLOOKUP(H715,Settings!$A$2:$C$10,2,FALSE),0)),2))</f>
        <v/>
      </c>
      <c r="N715" s="9" t="n"/>
      <c r="P715" s="22" t="n"/>
      <c r="Q715" s="22" t="n"/>
      <c r="R715" s="9" t="n"/>
      <c r="S715" s="9" t="n"/>
      <c r="T715" s="24">
        <f>IF(R715="","",ROUND(R715*IFERROR(VLOOKUP(H715,Settings!$A$2:$C$10,2,FALSE),0)+IFERROR(VLOOKUP(H715,Settings!$A$2:$C$10,3,FALSE),0),2))</f>
        <v/>
      </c>
      <c r="U715" s="24">
        <f>IF(R715="","",ROUND(R715-F715-N(S715)-IF(N(S715)&gt;0,Settings!$B$14,0)-T715,2))</f>
        <v/>
      </c>
      <c r="V715" s="23">
        <f>IF(OR(P715="",Q715=""),"",Q715-P715)</f>
        <v/>
      </c>
      <c r="W715" s="23">
        <f>IF(OR(P715="",O715&lt;&gt;"Listed"),"",TODAY()-P715)</f>
        <v/>
      </c>
    </row>
    <row r="716">
      <c r="E716" s="22" t="n"/>
      <c r="F716" s="9" t="n"/>
      <c r="I716" s="9" t="n"/>
      <c r="J716" s="23">
        <f>IF(A716="","",COUNTIFS(Comps!$A$2:$A$1000,A716,Comps!$C$2:$C$1000,"Sold",Comps!$H$2:$H$1000,"&lt;&gt;Loose"))</f>
        <v/>
      </c>
      <c r="K716" s="24">
        <f>IF(A716="","",IFERROR(AVERAGEIFS(Comps!$E$2:$E$1000,Comps!$A$2:$A$1000,A716,Comps!$C$2:$C$1000,"Sold",Comps!$H$2:$H$1000,"&lt;&gt;Loose"),""))</f>
        <v/>
      </c>
      <c r="L716" s="23">
        <f>IF(OR(A716="",J716=0),"",TEXT(MINIFS(Comps!$E$2:$E$1000,Comps!$A$2:$A$1000,A716,Comps!$C$2:$C$1000,"Sold",Comps!$H$2:$H$1000,"&lt;&gt;Loose"),"0")&amp;"-"&amp;TEXT(MAXIFS(Comps!$E$2:$E$1000,Comps!$A$2:$A$1000,A716,Comps!$C$2:$C$1000,"Sold",Comps!$H$2:$H$1000,"&lt;&gt;Loose"),"0"))</f>
        <v/>
      </c>
      <c r="M716" s="24">
        <f>IF(OR(F716="",H716=""),"",ROUND((F716+N(I716)+IF(N(I716)&gt;0,Settings!$B$14,0)+IFERROR(VLOOKUP(H716,Settings!$A$2:$C$10,3,FALSE),0)+Settings!$B$13)/(1-IFERROR(VLOOKUP(H716,Settings!$A$2:$C$10,2,FALSE),0)),2))</f>
        <v/>
      </c>
      <c r="N716" s="9" t="n"/>
      <c r="P716" s="22" t="n"/>
      <c r="Q716" s="22" t="n"/>
      <c r="R716" s="9" t="n"/>
      <c r="S716" s="9" t="n"/>
      <c r="T716" s="24">
        <f>IF(R716="","",ROUND(R716*IFERROR(VLOOKUP(H716,Settings!$A$2:$C$10,2,FALSE),0)+IFERROR(VLOOKUP(H716,Settings!$A$2:$C$10,3,FALSE),0),2))</f>
        <v/>
      </c>
      <c r="U716" s="24">
        <f>IF(R716="","",ROUND(R716-F716-N(S716)-IF(N(S716)&gt;0,Settings!$B$14,0)-T716,2))</f>
        <v/>
      </c>
      <c r="V716" s="23">
        <f>IF(OR(P716="",Q716=""),"",Q716-P716)</f>
        <v/>
      </c>
      <c r="W716" s="23">
        <f>IF(OR(P716="",O716&lt;&gt;"Listed"),"",TODAY()-P716)</f>
        <v/>
      </c>
    </row>
    <row r="717">
      <c r="E717" s="22" t="n"/>
      <c r="F717" s="9" t="n"/>
      <c r="I717" s="9" t="n"/>
      <c r="J717" s="23">
        <f>IF(A717="","",COUNTIFS(Comps!$A$2:$A$1000,A717,Comps!$C$2:$C$1000,"Sold",Comps!$H$2:$H$1000,"&lt;&gt;Loose"))</f>
        <v/>
      </c>
      <c r="K717" s="24">
        <f>IF(A717="","",IFERROR(AVERAGEIFS(Comps!$E$2:$E$1000,Comps!$A$2:$A$1000,A717,Comps!$C$2:$C$1000,"Sold",Comps!$H$2:$H$1000,"&lt;&gt;Loose"),""))</f>
        <v/>
      </c>
      <c r="L717" s="23">
        <f>IF(OR(A717="",J717=0),"",TEXT(MINIFS(Comps!$E$2:$E$1000,Comps!$A$2:$A$1000,A717,Comps!$C$2:$C$1000,"Sold",Comps!$H$2:$H$1000,"&lt;&gt;Loose"),"0")&amp;"-"&amp;TEXT(MAXIFS(Comps!$E$2:$E$1000,Comps!$A$2:$A$1000,A717,Comps!$C$2:$C$1000,"Sold",Comps!$H$2:$H$1000,"&lt;&gt;Loose"),"0"))</f>
        <v/>
      </c>
      <c r="M717" s="24">
        <f>IF(OR(F717="",H717=""),"",ROUND((F717+N(I717)+IF(N(I717)&gt;0,Settings!$B$14,0)+IFERROR(VLOOKUP(H717,Settings!$A$2:$C$10,3,FALSE),0)+Settings!$B$13)/(1-IFERROR(VLOOKUP(H717,Settings!$A$2:$C$10,2,FALSE),0)),2))</f>
        <v/>
      </c>
      <c r="N717" s="9" t="n"/>
      <c r="P717" s="22" t="n"/>
      <c r="Q717" s="22" t="n"/>
      <c r="R717" s="9" t="n"/>
      <c r="S717" s="9" t="n"/>
      <c r="T717" s="24">
        <f>IF(R717="","",ROUND(R717*IFERROR(VLOOKUP(H717,Settings!$A$2:$C$10,2,FALSE),0)+IFERROR(VLOOKUP(H717,Settings!$A$2:$C$10,3,FALSE),0),2))</f>
        <v/>
      </c>
      <c r="U717" s="24">
        <f>IF(R717="","",ROUND(R717-F717-N(S717)-IF(N(S717)&gt;0,Settings!$B$14,0)-T717,2))</f>
        <v/>
      </c>
      <c r="V717" s="23">
        <f>IF(OR(P717="",Q717=""),"",Q717-P717)</f>
        <v/>
      </c>
      <c r="W717" s="23">
        <f>IF(OR(P717="",O717&lt;&gt;"Listed"),"",TODAY()-P717)</f>
        <v/>
      </c>
    </row>
    <row r="718">
      <c r="E718" s="22" t="n"/>
      <c r="F718" s="9" t="n"/>
      <c r="I718" s="9" t="n"/>
      <c r="J718" s="23">
        <f>IF(A718="","",COUNTIFS(Comps!$A$2:$A$1000,A718,Comps!$C$2:$C$1000,"Sold",Comps!$H$2:$H$1000,"&lt;&gt;Loose"))</f>
        <v/>
      </c>
      <c r="K718" s="24">
        <f>IF(A718="","",IFERROR(AVERAGEIFS(Comps!$E$2:$E$1000,Comps!$A$2:$A$1000,A718,Comps!$C$2:$C$1000,"Sold",Comps!$H$2:$H$1000,"&lt;&gt;Loose"),""))</f>
        <v/>
      </c>
      <c r="L718" s="23">
        <f>IF(OR(A718="",J718=0),"",TEXT(MINIFS(Comps!$E$2:$E$1000,Comps!$A$2:$A$1000,A718,Comps!$C$2:$C$1000,"Sold",Comps!$H$2:$H$1000,"&lt;&gt;Loose"),"0")&amp;"-"&amp;TEXT(MAXIFS(Comps!$E$2:$E$1000,Comps!$A$2:$A$1000,A718,Comps!$C$2:$C$1000,"Sold",Comps!$H$2:$H$1000,"&lt;&gt;Loose"),"0"))</f>
        <v/>
      </c>
      <c r="M718" s="24">
        <f>IF(OR(F718="",H718=""),"",ROUND((F718+N(I718)+IF(N(I718)&gt;0,Settings!$B$14,0)+IFERROR(VLOOKUP(H718,Settings!$A$2:$C$10,3,FALSE),0)+Settings!$B$13)/(1-IFERROR(VLOOKUP(H718,Settings!$A$2:$C$10,2,FALSE),0)),2))</f>
        <v/>
      </c>
      <c r="N718" s="9" t="n"/>
      <c r="P718" s="22" t="n"/>
      <c r="Q718" s="22" t="n"/>
      <c r="R718" s="9" t="n"/>
      <c r="S718" s="9" t="n"/>
      <c r="T718" s="24">
        <f>IF(R718="","",ROUND(R718*IFERROR(VLOOKUP(H718,Settings!$A$2:$C$10,2,FALSE),0)+IFERROR(VLOOKUP(H718,Settings!$A$2:$C$10,3,FALSE),0),2))</f>
        <v/>
      </c>
      <c r="U718" s="24">
        <f>IF(R718="","",ROUND(R718-F718-N(S718)-IF(N(S718)&gt;0,Settings!$B$14,0)-T718,2))</f>
        <v/>
      </c>
      <c r="V718" s="23">
        <f>IF(OR(P718="",Q718=""),"",Q718-P718)</f>
        <v/>
      </c>
      <c r="W718" s="23">
        <f>IF(OR(P718="",O718&lt;&gt;"Listed"),"",TODAY()-P718)</f>
        <v/>
      </c>
    </row>
    <row r="719">
      <c r="E719" s="22" t="n"/>
      <c r="F719" s="9" t="n"/>
      <c r="I719" s="9" t="n"/>
      <c r="J719" s="23">
        <f>IF(A719="","",COUNTIFS(Comps!$A$2:$A$1000,A719,Comps!$C$2:$C$1000,"Sold",Comps!$H$2:$H$1000,"&lt;&gt;Loose"))</f>
        <v/>
      </c>
      <c r="K719" s="24">
        <f>IF(A719="","",IFERROR(AVERAGEIFS(Comps!$E$2:$E$1000,Comps!$A$2:$A$1000,A719,Comps!$C$2:$C$1000,"Sold",Comps!$H$2:$H$1000,"&lt;&gt;Loose"),""))</f>
        <v/>
      </c>
      <c r="L719" s="23">
        <f>IF(OR(A719="",J719=0),"",TEXT(MINIFS(Comps!$E$2:$E$1000,Comps!$A$2:$A$1000,A719,Comps!$C$2:$C$1000,"Sold",Comps!$H$2:$H$1000,"&lt;&gt;Loose"),"0")&amp;"-"&amp;TEXT(MAXIFS(Comps!$E$2:$E$1000,Comps!$A$2:$A$1000,A719,Comps!$C$2:$C$1000,"Sold",Comps!$H$2:$H$1000,"&lt;&gt;Loose"),"0"))</f>
        <v/>
      </c>
      <c r="M719" s="24">
        <f>IF(OR(F719="",H719=""),"",ROUND((F719+N(I719)+IF(N(I719)&gt;0,Settings!$B$14,0)+IFERROR(VLOOKUP(H719,Settings!$A$2:$C$10,3,FALSE),0)+Settings!$B$13)/(1-IFERROR(VLOOKUP(H719,Settings!$A$2:$C$10,2,FALSE),0)),2))</f>
        <v/>
      </c>
      <c r="N719" s="9" t="n"/>
      <c r="P719" s="22" t="n"/>
      <c r="Q719" s="22" t="n"/>
      <c r="R719" s="9" t="n"/>
      <c r="S719" s="9" t="n"/>
      <c r="T719" s="24">
        <f>IF(R719="","",ROUND(R719*IFERROR(VLOOKUP(H719,Settings!$A$2:$C$10,2,FALSE),0)+IFERROR(VLOOKUP(H719,Settings!$A$2:$C$10,3,FALSE),0),2))</f>
        <v/>
      </c>
      <c r="U719" s="24">
        <f>IF(R719="","",ROUND(R719-F719-N(S719)-IF(N(S719)&gt;0,Settings!$B$14,0)-T719,2))</f>
        <v/>
      </c>
      <c r="V719" s="23">
        <f>IF(OR(P719="",Q719=""),"",Q719-P719)</f>
        <v/>
      </c>
      <c r="W719" s="23">
        <f>IF(OR(P719="",O719&lt;&gt;"Listed"),"",TODAY()-P719)</f>
        <v/>
      </c>
    </row>
    <row r="720">
      <c r="E720" s="22" t="n"/>
      <c r="F720" s="9" t="n"/>
      <c r="I720" s="9" t="n"/>
      <c r="J720" s="23">
        <f>IF(A720="","",COUNTIFS(Comps!$A$2:$A$1000,A720,Comps!$C$2:$C$1000,"Sold",Comps!$H$2:$H$1000,"&lt;&gt;Loose"))</f>
        <v/>
      </c>
      <c r="K720" s="24">
        <f>IF(A720="","",IFERROR(AVERAGEIFS(Comps!$E$2:$E$1000,Comps!$A$2:$A$1000,A720,Comps!$C$2:$C$1000,"Sold",Comps!$H$2:$H$1000,"&lt;&gt;Loose"),""))</f>
        <v/>
      </c>
      <c r="L720" s="23">
        <f>IF(OR(A720="",J720=0),"",TEXT(MINIFS(Comps!$E$2:$E$1000,Comps!$A$2:$A$1000,A720,Comps!$C$2:$C$1000,"Sold",Comps!$H$2:$H$1000,"&lt;&gt;Loose"),"0")&amp;"-"&amp;TEXT(MAXIFS(Comps!$E$2:$E$1000,Comps!$A$2:$A$1000,A720,Comps!$C$2:$C$1000,"Sold",Comps!$H$2:$H$1000,"&lt;&gt;Loose"),"0"))</f>
        <v/>
      </c>
      <c r="M720" s="24">
        <f>IF(OR(F720="",H720=""),"",ROUND((F720+N(I720)+IF(N(I720)&gt;0,Settings!$B$14,0)+IFERROR(VLOOKUP(H720,Settings!$A$2:$C$10,3,FALSE),0)+Settings!$B$13)/(1-IFERROR(VLOOKUP(H720,Settings!$A$2:$C$10,2,FALSE),0)),2))</f>
        <v/>
      </c>
      <c r="N720" s="9" t="n"/>
      <c r="P720" s="22" t="n"/>
      <c r="Q720" s="22" t="n"/>
      <c r="R720" s="9" t="n"/>
      <c r="S720" s="9" t="n"/>
      <c r="T720" s="24">
        <f>IF(R720="","",ROUND(R720*IFERROR(VLOOKUP(H720,Settings!$A$2:$C$10,2,FALSE),0)+IFERROR(VLOOKUP(H720,Settings!$A$2:$C$10,3,FALSE),0),2))</f>
        <v/>
      </c>
      <c r="U720" s="24">
        <f>IF(R720="","",ROUND(R720-F720-N(S720)-IF(N(S720)&gt;0,Settings!$B$14,0)-T720,2))</f>
        <v/>
      </c>
      <c r="V720" s="23">
        <f>IF(OR(P720="",Q720=""),"",Q720-P720)</f>
        <v/>
      </c>
      <c r="W720" s="23">
        <f>IF(OR(P720="",O720&lt;&gt;"Listed"),"",TODAY()-P720)</f>
        <v/>
      </c>
    </row>
    <row r="721">
      <c r="E721" s="22" t="n"/>
      <c r="F721" s="9" t="n"/>
      <c r="I721" s="9" t="n"/>
      <c r="J721" s="23">
        <f>IF(A721="","",COUNTIFS(Comps!$A$2:$A$1000,A721,Comps!$C$2:$C$1000,"Sold",Comps!$H$2:$H$1000,"&lt;&gt;Loose"))</f>
        <v/>
      </c>
      <c r="K721" s="24">
        <f>IF(A721="","",IFERROR(AVERAGEIFS(Comps!$E$2:$E$1000,Comps!$A$2:$A$1000,A721,Comps!$C$2:$C$1000,"Sold",Comps!$H$2:$H$1000,"&lt;&gt;Loose"),""))</f>
        <v/>
      </c>
      <c r="L721" s="23">
        <f>IF(OR(A721="",J721=0),"",TEXT(MINIFS(Comps!$E$2:$E$1000,Comps!$A$2:$A$1000,A721,Comps!$C$2:$C$1000,"Sold",Comps!$H$2:$H$1000,"&lt;&gt;Loose"),"0")&amp;"-"&amp;TEXT(MAXIFS(Comps!$E$2:$E$1000,Comps!$A$2:$A$1000,A721,Comps!$C$2:$C$1000,"Sold",Comps!$H$2:$H$1000,"&lt;&gt;Loose"),"0"))</f>
        <v/>
      </c>
      <c r="M721" s="24">
        <f>IF(OR(F721="",H721=""),"",ROUND((F721+N(I721)+IF(N(I721)&gt;0,Settings!$B$14,0)+IFERROR(VLOOKUP(H721,Settings!$A$2:$C$10,3,FALSE),0)+Settings!$B$13)/(1-IFERROR(VLOOKUP(H721,Settings!$A$2:$C$10,2,FALSE),0)),2))</f>
        <v/>
      </c>
      <c r="N721" s="9" t="n"/>
      <c r="P721" s="22" t="n"/>
      <c r="Q721" s="22" t="n"/>
      <c r="R721" s="9" t="n"/>
      <c r="S721" s="9" t="n"/>
      <c r="T721" s="24">
        <f>IF(R721="","",ROUND(R721*IFERROR(VLOOKUP(H721,Settings!$A$2:$C$10,2,FALSE),0)+IFERROR(VLOOKUP(H721,Settings!$A$2:$C$10,3,FALSE),0),2))</f>
        <v/>
      </c>
      <c r="U721" s="24">
        <f>IF(R721="","",ROUND(R721-F721-N(S721)-IF(N(S721)&gt;0,Settings!$B$14,0)-T721,2))</f>
        <v/>
      </c>
      <c r="V721" s="23">
        <f>IF(OR(P721="",Q721=""),"",Q721-P721)</f>
        <v/>
      </c>
      <c r="W721" s="23">
        <f>IF(OR(P721="",O721&lt;&gt;"Listed"),"",TODAY()-P721)</f>
        <v/>
      </c>
    </row>
    <row r="722">
      <c r="E722" s="22" t="n"/>
      <c r="F722" s="9" t="n"/>
      <c r="I722" s="9" t="n"/>
      <c r="J722" s="23">
        <f>IF(A722="","",COUNTIFS(Comps!$A$2:$A$1000,A722,Comps!$C$2:$C$1000,"Sold",Comps!$H$2:$H$1000,"&lt;&gt;Loose"))</f>
        <v/>
      </c>
      <c r="K722" s="24">
        <f>IF(A722="","",IFERROR(AVERAGEIFS(Comps!$E$2:$E$1000,Comps!$A$2:$A$1000,A722,Comps!$C$2:$C$1000,"Sold",Comps!$H$2:$H$1000,"&lt;&gt;Loose"),""))</f>
        <v/>
      </c>
      <c r="L722" s="23">
        <f>IF(OR(A722="",J722=0),"",TEXT(MINIFS(Comps!$E$2:$E$1000,Comps!$A$2:$A$1000,A722,Comps!$C$2:$C$1000,"Sold",Comps!$H$2:$H$1000,"&lt;&gt;Loose"),"0")&amp;"-"&amp;TEXT(MAXIFS(Comps!$E$2:$E$1000,Comps!$A$2:$A$1000,A722,Comps!$C$2:$C$1000,"Sold",Comps!$H$2:$H$1000,"&lt;&gt;Loose"),"0"))</f>
        <v/>
      </c>
      <c r="M722" s="24">
        <f>IF(OR(F722="",H722=""),"",ROUND((F722+N(I722)+IF(N(I722)&gt;0,Settings!$B$14,0)+IFERROR(VLOOKUP(H722,Settings!$A$2:$C$10,3,FALSE),0)+Settings!$B$13)/(1-IFERROR(VLOOKUP(H722,Settings!$A$2:$C$10,2,FALSE),0)),2))</f>
        <v/>
      </c>
      <c r="N722" s="9" t="n"/>
      <c r="P722" s="22" t="n"/>
      <c r="Q722" s="22" t="n"/>
      <c r="R722" s="9" t="n"/>
      <c r="S722" s="9" t="n"/>
      <c r="T722" s="24">
        <f>IF(R722="","",ROUND(R722*IFERROR(VLOOKUP(H722,Settings!$A$2:$C$10,2,FALSE),0)+IFERROR(VLOOKUP(H722,Settings!$A$2:$C$10,3,FALSE),0),2))</f>
        <v/>
      </c>
      <c r="U722" s="24">
        <f>IF(R722="","",ROUND(R722-F722-N(S722)-IF(N(S722)&gt;0,Settings!$B$14,0)-T722,2))</f>
        <v/>
      </c>
      <c r="V722" s="23">
        <f>IF(OR(P722="",Q722=""),"",Q722-P722)</f>
        <v/>
      </c>
      <c r="W722" s="23">
        <f>IF(OR(P722="",O722&lt;&gt;"Listed"),"",TODAY()-P722)</f>
        <v/>
      </c>
    </row>
    <row r="723">
      <c r="E723" s="22" t="n"/>
      <c r="F723" s="9" t="n"/>
      <c r="I723" s="9" t="n"/>
      <c r="J723" s="23">
        <f>IF(A723="","",COUNTIFS(Comps!$A$2:$A$1000,A723,Comps!$C$2:$C$1000,"Sold",Comps!$H$2:$H$1000,"&lt;&gt;Loose"))</f>
        <v/>
      </c>
      <c r="K723" s="24">
        <f>IF(A723="","",IFERROR(AVERAGEIFS(Comps!$E$2:$E$1000,Comps!$A$2:$A$1000,A723,Comps!$C$2:$C$1000,"Sold",Comps!$H$2:$H$1000,"&lt;&gt;Loose"),""))</f>
        <v/>
      </c>
      <c r="L723" s="23">
        <f>IF(OR(A723="",J723=0),"",TEXT(MINIFS(Comps!$E$2:$E$1000,Comps!$A$2:$A$1000,A723,Comps!$C$2:$C$1000,"Sold",Comps!$H$2:$H$1000,"&lt;&gt;Loose"),"0")&amp;"-"&amp;TEXT(MAXIFS(Comps!$E$2:$E$1000,Comps!$A$2:$A$1000,A723,Comps!$C$2:$C$1000,"Sold",Comps!$H$2:$H$1000,"&lt;&gt;Loose"),"0"))</f>
        <v/>
      </c>
      <c r="M723" s="24">
        <f>IF(OR(F723="",H723=""),"",ROUND((F723+N(I723)+IF(N(I723)&gt;0,Settings!$B$14,0)+IFERROR(VLOOKUP(H723,Settings!$A$2:$C$10,3,FALSE),0)+Settings!$B$13)/(1-IFERROR(VLOOKUP(H723,Settings!$A$2:$C$10,2,FALSE),0)),2))</f>
        <v/>
      </c>
      <c r="N723" s="9" t="n"/>
      <c r="P723" s="22" t="n"/>
      <c r="Q723" s="22" t="n"/>
      <c r="R723" s="9" t="n"/>
      <c r="S723" s="9" t="n"/>
      <c r="T723" s="24">
        <f>IF(R723="","",ROUND(R723*IFERROR(VLOOKUP(H723,Settings!$A$2:$C$10,2,FALSE),0)+IFERROR(VLOOKUP(H723,Settings!$A$2:$C$10,3,FALSE),0),2))</f>
        <v/>
      </c>
      <c r="U723" s="24">
        <f>IF(R723="","",ROUND(R723-F723-N(S723)-IF(N(S723)&gt;0,Settings!$B$14,0)-T723,2))</f>
        <v/>
      </c>
      <c r="V723" s="23">
        <f>IF(OR(P723="",Q723=""),"",Q723-P723)</f>
        <v/>
      </c>
      <c r="W723" s="23">
        <f>IF(OR(P723="",O723&lt;&gt;"Listed"),"",TODAY()-P723)</f>
        <v/>
      </c>
    </row>
    <row r="724">
      <c r="E724" s="22" t="n"/>
      <c r="F724" s="9" t="n"/>
      <c r="I724" s="9" t="n"/>
      <c r="J724" s="23">
        <f>IF(A724="","",COUNTIFS(Comps!$A$2:$A$1000,A724,Comps!$C$2:$C$1000,"Sold",Comps!$H$2:$H$1000,"&lt;&gt;Loose"))</f>
        <v/>
      </c>
      <c r="K724" s="24">
        <f>IF(A724="","",IFERROR(AVERAGEIFS(Comps!$E$2:$E$1000,Comps!$A$2:$A$1000,A724,Comps!$C$2:$C$1000,"Sold",Comps!$H$2:$H$1000,"&lt;&gt;Loose"),""))</f>
        <v/>
      </c>
      <c r="L724" s="23">
        <f>IF(OR(A724="",J724=0),"",TEXT(MINIFS(Comps!$E$2:$E$1000,Comps!$A$2:$A$1000,A724,Comps!$C$2:$C$1000,"Sold",Comps!$H$2:$H$1000,"&lt;&gt;Loose"),"0")&amp;"-"&amp;TEXT(MAXIFS(Comps!$E$2:$E$1000,Comps!$A$2:$A$1000,A724,Comps!$C$2:$C$1000,"Sold",Comps!$H$2:$H$1000,"&lt;&gt;Loose"),"0"))</f>
        <v/>
      </c>
      <c r="M724" s="24">
        <f>IF(OR(F724="",H724=""),"",ROUND((F724+N(I724)+IF(N(I724)&gt;0,Settings!$B$14,0)+IFERROR(VLOOKUP(H724,Settings!$A$2:$C$10,3,FALSE),0)+Settings!$B$13)/(1-IFERROR(VLOOKUP(H724,Settings!$A$2:$C$10,2,FALSE),0)),2))</f>
        <v/>
      </c>
      <c r="N724" s="9" t="n"/>
      <c r="P724" s="22" t="n"/>
      <c r="Q724" s="22" t="n"/>
      <c r="R724" s="9" t="n"/>
      <c r="S724" s="9" t="n"/>
      <c r="T724" s="24">
        <f>IF(R724="","",ROUND(R724*IFERROR(VLOOKUP(H724,Settings!$A$2:$C$10,2,FALSE),0)+IFERROR(VLOOKUP(H724,Settings!$A$2:$C$10,3,FALSE),0),2))</f>
        <v/>
      </c>
      <c r="U724" s="24">
        <f>IF(R724="","",ROUND(R724-F724-N(S724)-IF(N(S724)&gt;0,Settings!$B$14,0)-T724,2))</f>
        <v/>
      </c>
      <c r="V724" s="23">
        <f>IF(OR(P724="",Q724=""),"",Q724-P724)</f>
        <v/>
      </c>
      <c r="W724" s="23">
        <f>IF(OR(P724="",O724&lt;&gt;"Listed"),"",TODAY()-P724)</f>
        <v/>
      </c>
    </row>
    <row r="725">
      <c r="E725" s="22" t="n"/>
      <c r="F725" s="9" t="n"/>
      <c r="I725" s="9" t="n"/>
      <c r="J725" s="23">
        <f>IF(A725="","",COUNTIFS(Comps!$A$2:$A$1000,A725,Comps!$C$2:$C$1000,"Sold",Comps!$H$2:$H$1000,"&lt;&gt;Loose"))</f>
        <v/>
      </c>
      <c r="K725" s="24">
        <f>IF(A725="","",IFERROR(AVERAGEIFS(Comps!$E$2:$E$1000,Comps!$A$2:$A$1000,A725,Comps!$C$2:$C$1000,"Sold",Comps!$H$2:$H$1000,"&lt;&gt;Loose"),""))</f>
        <v/>
      </c>
      <c r="L725" s="23">
        <f>IF(OR(A725="",J725=0),"",TEXT(MINIFS(Comps!$E$2:$E$1000,Comps!$A$2:$A$1000,A725,Comps!$C$2:$C$1000,"Sold",Comps!$H$2:$H$1000,"&lt;&gt;Loose"),"0")&amp;"-"&amp;TEXT(MAXIFS(Comps!$E$2:$E$1000,Comps!$A$2:$A$1000,A725,Comps!$C$2:$C$1000,"Sold",Comps!$H$2:$H$1000,"&lt;&gt;Loose"),"0"))</f>
        <v/>
      </c>
      <c r="M725" s="24">
        <f>IF(OR(F725="",H725=""),"",ROUND((F725+N(I725)+IF(N(I725)&gt;0,Settings!$B$14,0)+IFERROR(VLOOKUP(H725,Settings!$A$2:$C$10,3,FALSE),0)+Settings!$B$13)/(1-IFERROR(VLOOKUP(H725,Settings!$A$2:$C$10,2,FALSE),0)),2))</f>
        <v/>
      </c>
      <c r="N725" s="9" t="n"/>
      <c r="P725" s="22" t="n"/>
      <c r="Q725" s="22" t="n"/>
      <c r="R725" s="9" t="n"/>
      <c r="S725" s="9" t="n"/>
      <c r="T725" s="24">
        <f>IF(R725="","",ROUND(R725*IFERROR(VLOOKUP(H725,Settings!$A$2:$C$10,2,FALSE),0)+IFERROR(VLOOKUP(H725,Settings!$A$2:$C$10,3,FALSE),0),2))</f>
        <v/>
      </c>
      <c r="U725" s="24">
        <f>IF(R725="","",ROUND(R725-F725-N(S725)-IF(N(S725)&gt;0,Settings!$B$14,0)-T725,2))</f>
        <v/>
      </c>
      <c r="V725" s="23">
        <f>IF(OR(P725="",Q725=""),"",Q725-P725)</f>
        <v/>
      </c>
      <c r="W725" s="23">
        <f>IF(OR(P725="",O725&lt;&gt;"Listed"),"",TODAY()-P725)</f>
        <v/>
      </c>
    </row>
    <row r="726">
      <c r="E726" s="22" t="n"/>
      <c r="F726" s="9" t="n"/>
      <c r="I726" s="9" t="n"/>
      <c r="J726" s="23">
        <f>IF(A726="","",COUNTIFS(Comps!$A$2:$A$1000,A726,Comps!$C$2:$C$1000,"Sold",Comps!$H$2:$H$1000,"&lt;&gt;Loose"))</f>
        <v/>
      </c>
      <c r="K726" s="24">
        <f>IF(A726="","",IFERROR(AVERAGEIFS(Comps!$E$2:$E$1000,Comps!$A$2:$A$1000,A726,Comps!$C$2:$C$1000,"Sold",Comps!$H$2:$H$1000,"&lt;&gt;Loose"),""))</f>
        <v/>
      </c>
      <c r="L726" s="23">
        <f>IF(OR(A726="",J726=0),"",TEXT(MINIFS(Comps!$E$2:$E$1000,Comps!$A$2:$A$1000,A726,Comps!$C$2:$C$1000,"Sold",Comps!$H$2:$H$1000,"&lt;&gt;Loose"),"0")&amp;"-"&amp;TEXT(MAXIFS(Comps!$E$2:$E$1000,Comps!$A$2:$A$1000,A726,Comps!$C$2:$C$1000,"Sold",Comps!$H$2:$H$1000,"&lt;&gt;Loose"),"0"))</f>
        <v/>
      </c>
      <c r="M726" s="24">
        <f>IF(OR(F726="",H726=""),"",ROUND((F726+N(I726)+IF(N(I726)&gt;0,Settings!$B$14,0)+IFERROR(VLOOKUP(H726,Settings!$A$2:$C$10,3,FALSE),0)+Settings!$B$13)/(1-IFERROR(VLOOKUP(H726,Settings!$A$2:$C$10,2,FALSE),0)),2))</f>
        <v/>
      </c>
      <c r="N726" s="9" t="n"/>
      <c r="P726" s="22" t="n"/>
      <c r="Q726" s="22" t="n"/>
      <c r="R726" s="9" t="n"/>
      <c r="S726" s="9" t="n"/>
      <c r="T726" s="24">
        <f>IF(R726="","",ROUND(R726*IFERROR(VLOOKUP(H726,Settings!$A$2:$C$10,2,FALSE),0)+IFERROR(VLOOKUP(H726,Settings!$A$2:$C$10,3,FALSE),0),2))</f>
        <v/>
      </c>
      <c r="U726" s="24">
        <f>IF(R726="","",ROUND(R726-F726-N(S726)-IF(N(S726)&gt;0,Settings!$B$14,0)-T726,2))</f>
        <v/>
      </c>
      <c r="V726" s="23">
        <f>IF(OR(P726="",Q726=""),"",Q726-P726)</f>
        <v/>
      </c>
      <c r="W726" s="23">
        <f>IF(OR(P726="",O726&lt;&gt;"Listed"),"",TODAY()-P726)</f>
        <v/>
      </c>
    </row>
    <row r="727">
      <c r="E727" s="22" t="n"/>
      <c r="F727" s="9" t="n"/>
      <c r="I727" s="9" t="n"/>
      <c r="J727" s="23">
        <f>IF(A727="","",COUNTIFS(Comps!$A$2:$A$1000,A727,Comps!$C$2:$C$1000,"Sold",Comps!$H$2:$H$1000,"&lt;&gt;Loose"))</f>
        <v/>
      </c>
      <c r="K727" s="24">
        <f>IF(A727="","",IFERROR(AVERAGEIFS(Comps!$E$2:$E$1000,Comps!$A$2:$A$1000,A727,Comps!$C$2:$C$1000,"Sold",Comps!$H$2:$H$1000,"&lt;&gt;Loose"),""))</f>
        <v/>
      </c>
      <c r="L727" s="23">
        <f>IF(OR(A727="",J727=0),"",TEXT(MINIFS(Comps!$E$2:$E$1000,Comps!$A$2:$A$1000,A727,Comps!$C$2:$C$1000,"Sold",Comps!$H$2:$H$1000,"&lt;&gt;Loose"),"0")&amp;"-"&amp;TEXT(MAXIFS(Comps!$E$2:$E$1000,Comps!$A$2:$A$1000,A727,Comps!$C$2:$C$1000,"Sold",Comps!$H$2:$H$1000,"&lt;&gt;Loose"),"0"))</f>
        <v/>
      </c>
      <c r="M727" s="24">
        <f>IF(OR(F727="",H727=""),"",ROUND((F727+N(I727)+IF(N(I727)&gt;0,Settings!$B$14,0)+IFERROR(VLOOKUP(H727,Settings!$A$2:$C$10,3,FALSE),0)+Settings!$B$13)/(1-IFERROR(VLOOKUP(H727,Settings!$A$2:$C$10,2,FALSE),0)),2))</f>
        <v/>
      </c>
      <c r="N727" s="9" t="n"/>
      <c r="P727" s="22" t="n"/>
      <c r="Q727" s="22" t="n"/>
      <c r="R727" s="9" t="n"/>
      <c r="S727" s="9" t="n"/>
      <c r="T727" s="24">
        <f>IF(R727="","",ROUND(R727*IFERROR(VLOOKUP(H727,Settings!$A$2:$C$10,2,FALSE),0)+IFERROR(VLOOKUP(H727,Settings!$A$2:$C$10,3,FALSE),0),2))</f>
        <v/>
      </c>
      <c r="U727" s="24">
        <f>IF(R727="","",ROUND(R727-F727-N(S727)-IF(N(S727)&gt;0,Settings!$B$14,0)-T727,2))</f>
        <v/>
      </c>
      <c r="V727" s="23">
        <f>IF(OR(P727="",Q727=""),"",Q727-P727)</f>
        <v/>
      </c>
      <c r="W727" s="23">
        <f>IF(OR(P727="",O727&lt;&gt;"Listed"),"",TODAY()-P727)</f>
        <v/>
      </c>
    </row>
    <row r="728">
      <c r="E728" s="22" t="n"/>
      <c r="F728" s="9" t="n"/>
      <c r="I728" s="9" t="n"/>
      <c r="J728" s="23">
        <f>IF(A728="","",COUNTIFS(Comps!$A$2:$A$1000,A728,Comps!$C$2:$C$1000,"Sold",Comps!$H$2:$H$1000,"&lt;&gt;Loose"))</f>
        <v/>
      </c>
      <c r="K728" s="24">
        <f>IF(A728="","",IFERROR(AVERAGEIFS(Comps!$E$2:$E$1000,Comps!$A$2:$A$1000,A728,Comps!$C$2:$C$1000,"Sold",Comps!$H$2:$H$1000,"&lt;&gt;Loose"),""))</f>
        <v/>
      </c>
      <c r="L728" s="23">
        <f>IF(OR(A728="",J728=0),"",TEXT(MINIFS(Comps!$E$2:$E$1000,Comps!$A$2:$A$1000,A728,Comps!$C$2:$C$1000,"Sold",Comps!$H$2:$H$1000,"&lt;&gt;Loose"),"0")&amp;"-"&amp;TEXT(MAXIFS(Comps!$E$2:$E$1000,Comps!$A$2:$A$1000,A728,Comps!$C$2:$C$1000,"Sold",Comps!$H$2:$H$1000,"&lt;&gt;Loose"),"0"))</f>
        <v/>
      </c>
      <c r="M728" s="24">
        <f>IF(OR(F728="",H728=""),"",ROUND((F728+N(I728)+IF(N(I728)&gt;0,Settings!$B$14,0)+IFERROR(VLOOKUP(H728,Settings!$A$2:$C$10,3,FALSE),0)+Settings!$B$13)/(1-IFERROR(VLOOKUP(H728,Settings!$A$2:$C$10,2,FALSE),0)),2))</f>
        <v/>
      </c>
      <c r="N728" s="9" t="n"/>
      <c r="P728" s="22" t="n"/>
      <c r="Q728" s="22" t="n"/>
      <c r="R728" s="9" t="n"/>
      <c r="S728" s="9" t="n"/>
      <c r="T728" s="24">
        <f>IF(R728="","",ROUND(R728*IFERROR(VLOOKUP(H728,Settings!$A$2:$C$10,2,FALSE),0)+IFERROR(VLOOKUP(H728,Settings!$A$2:$C$10,3,FALSE),0),2))</f>
        <v/>
      </c>
      <c r="U728" s="24">
        <f>IF(R728="","",ROUND(R728-F728-N(S728)-IF(N(S728)&gt;0,Settings!$B$14,0)-T728,2))</f>
        <v/>
      </c>
      <c r="V728" s="23">
        <f>IF(OR(P728="",Q728=""),"",Q728-P728)</f>
        <v/>
      </c>
      <c r="W728" s="23">
        <f>IF(OR(P728="",O728&lt;&gt;"Listed"),"",TODAY()-P728)</f>
        <v/>
      </c>
    </row>
    <row r="729">
      <c r="E729" s="22" t="n"/>
      <c r="F729" s="9" t="n"/>
      <c r="I729" s="9" t="n"/>
      <c r="J729" s="23">
        <f>IF(A729="","",COUNTIFS(Comps!$A$2:$A$1000,A729,Comps!$C$2:$C$1000,"Sold",Comps!$H$2:$H$1000,"&lt;&gt;Loose"))</f>
        <v/>
      </c>
      <c r="K729" s="24">
        <f>IF(A729="","",IFERROR(AVERAGEIFS(Comps!$E$2:$E$1000,Comps!$A$2:$A$1000,A729,Comps!$C$2:$C$1000,"Sold",Comps!$H$2:$H$1000,"&lt;&gt;Loose"),""))</f>
        <v/>
      </c>
      <c r="L729" s="23">
        <f>IF(OR(A729="",J729=0),"",TEXT(MINIFS(Comps!$E$2:$E$1000,Comps!$A$2:$A$1000,A729,Comps!$C$2:$C$1000,"Sold",Comps!$H$2:$H$1000,"&lt;&gt;Loose"),"0")&amp;"-"&amp;TEXT(MAXIFS(Comps!$E$2:$E$1000,Comps!$A$2:$A$1000,A729,Comps!$C$2:$C$1000,"Sold",Comps!$H$2:$H$1000,"&lt;&gt;Loose"),"0"))</f>
        <v/>
      </c>
      <c r="M729" s="24">
        <f>IF(OR(F729="",H729=""),"",ROUND((F729+N(I729)+IF(N(I729)&gt;0,Settings!$B$14,0)+IFERROR(VLOOKUP(H729,Settings!$A$2:$C$10,3,FALSE),0)+Settings!$B$13)/(1-IFERROR(VLOOKUP(H729,Settings!$A$2:$C$10,2,FALSE),0)),2))</f>
        <v/>
      </c>
      <c r="N729" s="9" t="n"/>
      <c r="P729" s="22" t="n"/>
      <c r="Q729" s="22" t="n"/>
      <c r="R729" s="9" t="n"/>
      <c r="S729" s="9" t="n"/>
      <c r="T729" s="24">
        <f>IF(R729="","",ROUND(R729*IFERROR(VLOOKUP(H729,Settings!$A$2:$C$10,2,FALSE),0)+IFERROR(VLOOKUP(H729,Settings!$A$2:$C$10,3,FALSE),0),2))</f>
        <v/>
      </c>
      <c r="U729" s="24">
        <f>IF(R729="","",ROUND(R729-F729-N(S729)-IF(N(S729)&gt;0,Settings!$B$14,0)-T729,2))</f>
        <v/>
      </c>
      <c r="V729" s="23">
        <f>IF(OR(P729="",Q729=""),"",Q729-P729)</f>
        <v/>
      </c>
      <c r="W729" s="23">
        <f>IF(OR(P729="",O729&lt;&gt;"Listed"),"",TODAY()-P729)</f>
        <v/>
      </c>
    </row>
    <row r="730">
      <c r="E730" s="22" t="n"/>
      <c r="F730" s="9" t="n"/>
      <c r="I730" s="9" t="n"/>
      <c r="J730" s="23">
        <f>IF(A730="","",COUNTIFS(Comps!$A$2:$A$1000,A730,Comps!$C$2:$C$1000,"Sold",Comps!$H$2:$H$1000,"&lt;&gt;Loose"))</f>
        <v/>
      </c>
      <c r="K730" s="24">
        <f>IF(A730="","",IFERROR(AVERAGEIFS(Comps!$E$2:$E$1000,Comps!$A$2:$A$1000,A730,Comps!$C$2:$C$1000,"Sold",Comps!$H$2:$H$1000,"&lt;&gt;Loose"),""))</f>
        <v/>
      </c>
      <c r="L730" s="23">
        <f>IF(OR(A730="",J730=0),"",TEXT(MINIFS(Comps!$E$2:$E$1000,Comps!$A$2:$A$1000,A730,Comps!$C$2:$C$1000,"Sold",Comps!$H$2:$H$1000,"&lt;&gt;Loose"),"0")&amp;"-"&amp;TEXT(MAXIFS(Comps!$E$2:$E$1000,Comps!$A$2:$A$1000,A730,Comps!$C$2:$C$1000,"Sold",Comps!$H$2:$H$1000,"&lt;&gt;Loose"),"0"))</f>
        <v/>
      </c>
      <c r="M730" s="24">
        <f>IF(OR(F730="",H730=""),"",ROUND((F730+N(I730)+IF(N(I730)&gt;0,Settings!$B$14,0)+IFERROR(VLOOKUP(H730,Settings!$A$2:$C$10,3,FALSE),0)+Settings!$B$13)/(1-IFERROR(VLOOKUP(H730,Settings!$A$2:$C$10,2,FALSE),0)),2))</f>
        <v/>
      </c>
      <c r="N730" s="9" t="n"/>
      <c r="P730" s="22" t="n"/>
      <c r="Q730" s="22" t="n"/>
      <c r="R730" s="9" t="n"/>
      <c r="S730" s="9" t="n"/>
      <c r="T730" s="24">
        <f>IF(R730="","",ROUND(R730*IFERROR(VLOOKUP(H730,Settings!$A$2:$C$10,2,FALSE),0)+IFERROR(VLOOKUP(H730,Settings!$A$2:$C$10,3,FALSE),0),2))</f>
        <v/>
      </c>
      <c r="U730" s="24">
        <f>IF(R730="","",ROUND(R730-F730-N(S730)-IF(N(S730)&gt;0,Settings!$B$14,0)-T730,2))</f>
        <v/>
      </c>
      <c r="V730" s="23">
        <f>IF(OR(P730="",Q730=""),"",Q730-P730)</f>
        <v/>
      </c>
      <c r="W730" s="23">
        <f>IF(OR(P730="",O730&lt;&gt;"Listed"),"",TODAY()-P730)</f>
        <v/>
      </c>
    </row>
    <row r="731">
      <c r="E731" s="22" t="n"/>
      <c r="F731" s="9" t="n"/>
      <c r="I731" s="9" t="n"/>
      <c r="J731" s="23">
        <f>IF(A731="","",COUNTIFS(Comps!$A$2:$A$1000,A731,Comps!$C$2:$C$1000,"Sold",Comps!$H$2:$H$1000,"&lt;&gt;Loose"))</f>
        <v/>
      </c>
      <c r="K731" s="24">
        <f>IF(A731="","",IFERROR(AVERAGEIFS(Comps!$E$2:$E$1000,Comps!$A$2:$A$1000,A731,Comps!$C$2:$C$1000,"Sold",Comps!$H$2:$H$1000,"&lt;&gt;Loose"),""))</f>
        <v/>
      </c>
      <c r="L731" s="23">
        <f>IF(OR(A731="",J731=0),"",TEXT(MINIFS(Comps!$E$2:$E$1000,Comps!$A$2:$A$1000,A731,Comps!$C$2:$C$1000,"Sold",Comps!$H$2:$H$1000,"&lt;&gt;Loose"),"0")&amp;"-"&amp;TEXT(MAXIFS(Comps!$E$2:$E$1000,Comps!$A$2:$A$1000,A731,Comps!$C$2:$C$1000,"Sold",Comps!$H$2:$H$1000,"&lt;&gt;Loose"),"0"))</f>
        <v/>
      </c>
      <c r="M731" s="24">
        <f>IF(OR(F731="",H731=""),"",ROUND((F731+N(I731)+IF(N(I731)&gt;0,Settings!$B$14,0)+IFERROR(VLOOKUP(H731,Settings!$A$2:$C$10,3,FALSE),0)+Settings!$B$13)/(1-IFERROR(VLOOKUP(H731,Settings!$A$2:$C$10,2,FALSE),0)),2))</f>
        <v/>
      </c>
      <c r="N731" s="9" t="n"/>
      <c r="P731" s="22" t="n"/>
      <c r="Q731" s="22" t="n"/>
      <c r="R731" s="9" t="n"/>
      <c r="S731" s="9" t="n"/>
      <c r="T731" s="24">
        <f>IF(R731="","",ROUND(R731*IFERROR(VLOOKUP(H731,Settings!$A$2:$C$10,2,FALSE),0)+IFERROR(VLOOKUP(H731,Settings!$A$2:$C$10,3,FALSE),0),2))</f>
        <v/>
      </c>
      <c r="U731" s="24">
        <f>IF(R731="","",ROUND(R731-F731-N(S731)-IF(N(S731)&gt;0,Settings!$B$14,0)-T731,2))</f>
        <v/>
      </c>
      <c r="V731" s="23">
        <f>IF(OR(P731="",Q731=""),"",Q731-P731)</f>
        <v/>
      </c>
      <c r="W731" s="23">
        <f>IF(OR(P731="",O731&lt;&gt;"Listed"),"",TODAY()-P731)</f>
        <v/>
      </c>
    </row>
    <row r="732">
      <c r="E732" s="22" t="n"/>
      <c r="F732" s="9" t="n"/>
      <c r="I732" s="9" t="n"/>
      <c r="J732" s="23">
        <f>IF(A732="","",COUNTIFS(Comps!$A$2:$A$1000,A732,Comps!$C$2:$C$1000,"Sold",Comps!$H$2:$H$1000,"&lt;&gt;Loose"))</f>
        <v/>
      </c>
      <c r="K732" s="24">
        <f>IF(A732="","",IFERROR(AVERAGEIFS(Comps!$E$2:$E$1000,Comps!$A$2:$A$1000,A732,Comps!$C$2:$C$1000,"Sold",Comps!$H$2:$H$1000,"&lt;&gt;Loose"),""))</f>
        <v/>
      </c>
      <c r="L732" s="23">
        <f>IF(OR(A732="",J732=0),"",TEXT(MINIFS(Comps!$E$2:$E$1000,Comps!$A$2:$A$1000,A732,Comps!$C$2:$C$1000,"Sold",Comps!$H$2:$H$1000,"&lt;&gt;Loose"),"0")&amp;"-"&amp;TEXT(MAXIFS(Comps!$E$2:$E$1000,Comps!$A$2:$A$1000,A732,Comps!$C$2:$C$1000,"Sold",Comps!$H$2:$H$1000,"&lt;&gt;Loose"),"0"))</f>
        <v/>
      </c>
      <c r="M732" s="24">
        <f>IF(OR(F732="",H732=""),"",ROUND((F732+N(I732)+IF(N(I732)&gt;0,Settings!$B$14,0)+IFERROR(VLOOKUP(H732,Settings!$A$2:$C$10,3,FALSE),0)+Settings!$B$13)/(1-IFERROR(VLOOKUP(H732,Settings!$A$2:$C$10,2,FALSE),0)),2))</f>
        <v/>
      </c>
      <c r="N732" s="9" t="n"/>
      <c r="P732" s="22" t="n"/>
      <c r="Q732" s="22" t="n"/>
      <c r="R732" s="9" t="n"/>
      <c r="S732" s="9" t="n"/>
      <c r="T732" s="24">
        <f>IF(R732="","",ROUND(R732*IFERROR(VLOOKUP(H732,Settings!$A$2:$C$10,2,FALSE),0)+IFERROR(VLOOKUP(H732,Settings!$A$2:$C$10,3,FALSE),0),2))</f>
        <v/>
      </c>
      <c r="U732" s="24">
        <f>IF(R732="","",ROUND(R732-F732-N(S732)-IF(N(S732)&gt;0,Settings!$B$14,0)-T732,2))</f>
        <v/>
      </c>
      <c r="V732" s="23">
        <f>IF(OR(P732="",Q732=""),"",Q732-P732)</f>
        <v/>
      </c>
      <c r="W732" s="23">
        <f>IF(OR(P732="",O732&lt;&gt;"Listed"),"",TODAY()-P732)</f>
        <v/>
      </c>
    </row>
    <row r="733">
      <c r="E733" s="22" t="n"/>
      <c r="F733" s="9" t="n"/>
      <c r="I733" s="9" t="n"/>
      <c r="J733" s="23">
        <f>IF(A733="","",COUNTIFS(Comps!$A$2:$A$1000,A733,Comps!$C$2:$C$1000,"Sold",Comps!$H$2:$H$1000,"&lt;&gt;Loose"))</f>
        <v/>
      </c>
      <c r="K733" s="24">
        <f>IF(A733="","",IFERROR(AVERAGEIFS(Comps!$E$2:$E$1000,Comps!$A$2:$A$1000,A733,Comps!$C$2:$C$1000,"Sold",Comps!$H$2:$H$1000,"&lt;&gt;Loose"),""))</f>
        <v/>
      </c>
      <c r="L733" s="23">
        <f>IF(OR(A733="",J733=0),"",TEXT(MINIFS(Comps!$E$2:$E$1000,Comps!$A$2:$A$1000,A733,Comps!$C$2:$C$1000,"Sold",Comps!$H$2:$H$1000,"&lt;&gt;Loose"),"0")&amp;"-"&amp;TEXT(MAXIFS(Comps!$E$2:$E$1000,Comps!$A$2:$A$1000,A733,Comps!$C$2:$C$1000,"Sold",Comps!$H$2:$H$1000,"&lt;&gt;Loose"),"0"))</f>
        <v/>
      </c>
      <c r="M733" s="24">
        <f>IF(OR(F733="",H733=""),"",ROUND((F733+N(I733)+IF(N(I733)&gt;0,Settings!$B$14,0)+IFERROR(VLOOKUP(H733,Settings!$A$2:$C$10,3,FALSE),0)+Settings!$B$13)/(1-IFERROR(VLOOKUP(H733,Settings!$A$2:$C$10,2,FALSE),0)),2))</f>
        <v/>
      </c>
      <c r="N733" s="9" t="n"/>
      <c r="P733" s="22" t="n"/>
      <c r="Q733" s="22" t="n"/>
      <c r="R733" s="9" t="n"/>
      <c r="S733" s="9" t="n"/>
      <c r="T733" s="24">
        <f>IF(R733="","",ROUND(R733*IFERROR(VLOOKUP(H733,Settings!$A$2:$C$10,2,FALSE),0)+IFERROR(VLOOKUP(H733,Settings!$A$2:$C$10,3,FALSE),0),2))</f>
        <v/>
      </c>
      <c r="U733" s="24">
        <f>IF(R733="","",ROUND(R733-F733-N(S733)-IF(N(S733)&gt;0,Settings!$B$14,0)-T733,2))</f>
        <v/>
      </c>
      <c r="V733" s="23">
        <f>IF(OR(P733="",Q733=""),"",Q733-P733)</f>
        <v/>
      </c>
      <c r="W733" s="23">
        <f>IF(OR(P733="",O733&lt;&gt;"Listed"),"",TODAY()-P733)</f>
        <v/>
      </c>
    </row>
    <row r="734">
      <c r="E734" s="22" t="n"/>
      <c r="F734" s="9" t="n"/>
      <c r="I734" s="9" t="n"/>
      <c r="J734" s="23">
        <f>IF(A734="","",COUNTIFS(Comps!$A$2:$A$1000,A734,Comps!$C$2:$C$1000,"Sold",Comps!$H$2:$H$1000,"&lt;&gt;Loose"))</f>
        <v/>
      </c>
      <c r="K734" s="24">
        <f>IF(A734="","",IFERROR(AVERAGEIFS(Comps!$E$2:$E$1000,Comps!$A$2:$A$1000,A734,Comps!$C$2:$C$1000,"Sold",Comps!$H$2:$H$1000,"&lt;&gt;Loose"),""))</f>
        <v/>
      </c>
      <c r="L734" s="23">
        <f>IF(OR(A734="",J734=0),"",TEXT(MINIFS(Comps!$E$2:$E$1000,Comps!$A$2:$A$1000,A734,Comps!$C$2:$C$1000,"Sold",Comps!$H$2:$H$1000,"&lt;&gt;Loose"),"0")&amp;"-"&amp;TEXT(MAXIFS(Comps!$E$2:$E$1000,Comps!$A$2:$A$1000,A734,Comps!$C$2:$C$1000,"Sold",Comps!$H$2:$H$1000,"&lt;&gt;Loose"),"0"))</f>
        <v/>
      </c>
      <c r="M734" s="24">
        <f>IF(OR(F734="",H734=""),"",ROUND((F734+N(I734)+IF(N(I734)&gt;0,Settings!$B$14,0)+IFERROR(VLOOKUP(H734,Settings!$A$2:$C$10,3,FALSE),0)+Settings!$B$13)/(1-IFERROR(VLOOKUP(H734,Settings!$A$2:$C$10,2,FALSE),0)),2))</f>
        <v/>
      </c>
      <c r="N734" s="9" t="n"/>
      <c r="P734" s="22" t="n"/>
      <c r="Q734" s="22" t="n"/>
      <c r="R734" s="9" t="n"/>
      <c r="S734" s="9" t="n"/>
      <c r="T734" s="24">
        <f>IF(R734="","",ROUND(R734*IFERROR(VLOOKUP(H734,Settings!$A$2:$C$10,2,FALSE),0)+IFERROR(VLOOKUP(H734,Settings!$A$2:$C$10,3,FALSE),0),2))</f>
        <v/>
      </c>
      <c r="U734" s="24">
        <f>IF(R734="","",ROUND(R734-F734-N(S734)-IF(N(S734)&gt;0,Settings!$B$14,0)-T734,2))</f>
        <v/>
      </c>
      <c r="V734" s="23">
        <f>IF(OR(P734="",Q734=""),"",Q734-P734)</f>
        <v/>
      </c>
      <c r="W734" s="23">
        <f>IF(OR(P734="",O734&lt;&gt;"Listed"),"",TODAY()-P734)</f>
        <v/>
      </c>
    </row>
    <row r="735">
      <c r="E735" s="22" t="n"/>
      <c r="F735" s="9" t="n"/>
      <c r="I735" s="9" t="n"/>
      <c r="J735" s="23">
        <f>IF(A735="","",COUNTIFS(Comps!$A$2:$A$1000,A735,Comps!$C$2:$C$1000,"Sold",Comps!$H$2:$H$1000,"&lt;&gt;Loose"))</f>
        <v/>
      </c>
      <c r="K735" s="24">
        <f>IF(A735="","",IFERROR(AVERAGEIFS(Comps!$E$2:$E$1000,Comps!$A$2:$A$1000,A735,Comps!$C$2:$C$1000,"Sold",Comps!$H$2:$H$1000,"&lt;&gt;Loose"),""))</f>
        <v/>
      </c>
      <c r="L735" s="23">
        <f>IF(OR(A735="",J735=0),"",TEXT(MINIFS(Comps!$E$2:$E$1000,Comps!$A$2:$A$1000,A735,Comps!$C$2:$C$1000,"Sold",Comps!$H$2:$H$1000,"&lt;&gt;Loose"),"0")&amp;"-"&amp;TEXT(MAXIFS(Comps!$E$2:$E$1000,Comps!$A$2:$A$1000,A735,Comps!$C$2:$C$1000,"Sold",Comps!$H$2:$H$1000,"&lt;&gt;Loose"),"0"))</f>
        <v/>
      </c>
      <c r="M735" s="24">
        <f>IF(OR(F735="",H735=""),"",ROUND((F735+N(I735)+IF(N(I735)&gt;0,Settings!$B$14,0)+IFERROR(VLOOKUP(H735,Settings!$A$2:$C$10,3,FALSE),0)+Settings!$B$13)/(1-IFERROR(VLOOKUP(H735,Settings!$A$2:$C$10,2,FALSE),0)),2))</f>
        <v/>
      </c>
      <c r="N735" s="9" t="n"/>
      <c r="P735" s="22" t="n"/>
      <c r="Q735" s="22" t="n"/>
      <c r="R735" s="9" t="n"/>
      <c r="S735" s="9" t="n"/>
      <c r="T735" s="24">
        <f>IF(R735="","",ROUND(R735*IFERROR(VLOOKUP(H735,Settings!$A$2:$C$10,2,FALSE),0)+IFERROR(VLOOKUP(H735,Settings!$A$2:$C$10,3,FALSE),0),2))</f>
        <v/>
      </c>
      <c r="U735" s="24">
        <f>IF(R735="","",ROUND(R735-F735-N(S735)-IF(N(S735)&gt;0,Settings!$B$14,0)-T735,2))</f>
        <v/>
      </c>
      <c r="V735" s="23">
        <f>IF(OR(P735="",Q735=""),"",Q735-P735)</f>
        <v/>
      </c>
      <c r="W735" s="23">
        <f>IF(OR(P735="",O735&lt;&gt;"Listed"),"",TODAY()-P735)</f>
        <v/>
      </c>
    </row>
    <row r="736">
      <c r="E736" s="22" t="n"/>
      <c r="F736" s="9" t="n"/>
      <c r="I736" s="9" t="n"/>
      <c r="J736" s="23">
        <f>IF(A736="","",COUNTIFS(Comps!$A$2:$A$1000,A736,Comps!$C$2:$C$1000,"Sold",Comps!$H$2:$H$1000,"&lt;&gt;Loose"))</f>
        <v/>
      </c>
      <c r="K736" s="24">
        <f>IF(A736="","",IFERROR(AVERAGEIFS(Comps!$E$2:$E$1000,Comps!$A$2:$A$1000,A736,Comps!$C$2:$C$1000,"Sold",Comps!$H$2:$H$1000,"&lt;&gt;Loose"),""))</f>
        <v/>
      </c>
      <c r="L736" s="23">
        <f>IF(OR(A736="",J736=0),"",TEXT(MINIFS(Comps!$E$2:$E$1000,Comps!$A$2:$A$1000,A736,Comps!$C$2:$C$1000,"Sold",Comps!$H$2:$H$1000,"&lt;&gt;Loose"),"0")&amp;"-"&amp;TEXT(MAXIFS(Comps!$E$2:$E$1000,Comps!$A$2:$A$1000,A736,Comps!$C$2:$C$1000,"Sold",Comps!$H$2:$H$1000,"&lt;&gt;Loose"),"0"))</f>
        <v/>
      </c>
      <c r="M736" s="24">
        <f>IF(OR(F736="",H736=""),"",ROUND((F736+N(I736)+IF(N(I736)&gt;0,Settings!$B$14,0)+IFERROR(VLOOKUP(H736,Settings!$A$2:$C$10,3,FALSE),0)+Settings!$B$13)/(1-IFERROR(VLOOKUP(H736,Settings!$A$2:$C$10,2,FALSE),0)),2))</f>
        <v/>
      </c>
      <c r="N736" s="9" t="n"/>
      <c r="P736" s="22" t="n"/>
      <c r="Q736" s="22" t="n"/>
      <c r="R736" s="9" t="n"/>
      <c r="S736" s="9" t="n"/>
      <c r="T736" s="24">
        <f>IF(R736="","",ROUND(R736*IFERROR(VLOOKUP(H736,Settings!$A$2:$C$10,2,FALSE),0)+IFERROR(VLOOKUP(H736,Settings!$A$2:$C$10,3,FALSE),0),2))</f>
        <v/>
      </c>
      <c r="U736" s="24">
        <f>IF(R736="","",ROUND(R736-F736-N(S736)-IF(N(S736)&gt;0,Settings!$B$14,0)-T736,2))</f>
        <v/>
      </c>
      <c r="V736" s="23">
        <f>IF(OR(P736="",Q736=""),"",Q736-P736)</f>
        <v/>
      </c>
      <c r="W736" s="23">
        <f>IF(OR(P736="",O736&lt;&gt;"Listed"),"",TODAY()-P736)</f>
        <v/>
      </c>
    </row>
    <row r="737">
      <c r="E737" s="22" t="n"/>
      <c r="F737" s="9" t="n"/>
      <c r="I737" s="9" t="n"/>
      <c r="J737" s="23">
        <f>IF(A737="","",COUNTIFS(Comps!$A$2:$A$1000,A737,Comps!$C$2:$C$1000,"Sold",Comps!$H$2:$H$1000,"&lt;&gt;Loose"))</f>
        <v/>
      </c>
      <c r="K737" s="24">
        <f>IF(A737="","",IFERROR(AVERAGEIFS(Comps!$E$2:$E$1000,Comps!$A$2:$A$1000,A737,Comps!$C$2:$C$1000,"Sold",Comps!$H$2:$H$1000,"&lt;&gt;Loose"),""))</f>
        <v/>
      </c>
      <c r="L737" s="23">
        <f>IF(OR(A737="",J737=0),"",TEXT(MINIFS(Comps!$E$2:$E$1000,Comps!$A$2:$A$1000,A737,Comps!$C$2:$C$1000,"Sold",Comps!$H$2:$H$1000,"&lt;&gt;Loose"),"0")&amp;"-"&amp;TEXT(MAXIFS(Comps!$E$2:$E$1000,Comps!$A$2:$A$1000,A737,Comps!$C$2:$C$1000,"Sold",Comps!$H$2:$H$1000,"&lt;&gt;Loose"),"0"))</f>
        <v/>
      </c>
      <c r="M737" s="24">
        <f>IF(OR(F737="",H737=""),"",ROUND((F737+N(I737)+IF(N(I737)&gt;0,Settings!$B$14,0)+IFERROR(VLOOKUP(H737,Settings!$A$2:$C$10,3,FALSE),0)+Settings!$B$13)/(1-IFERROR(VLOOKUP(H737,Settings!$A$2:$C$10,2,FALSE),0)),2))</f>
        <v/>
      </c>
      <c r="N737" s="9" t="n"/>
      <c r="P737" s="22" t="n"/>
      <c r="Q737" s="22" t="n"/>
      <c r="R737" s="9" t="n"/>
      <c r="S737" s="9" t="n"/>
      <c r="T737" s="24">
        <f>IF(R737="","",ROUND(R737*IFERROR(VLOOKUP(H737,Settings!$A$2:$C$10,2,FALSE),0)+IFERROR(VLOOKUP(H737,Settings!$A$2:$C$10,3,FALSE),0),2))</f>
        <v/>
      </c>
      <c r="U737" s="24">
        <f>IF(R737="","",ROUND(R737-F737-N(S737)-IF(N(S737)&gt;0,Settings!$B$14,0)-T737,2))</f>
        <v/>
      </c>
      <c r="V737" s="23">
        <f>IF(OR(P737="",Q737=""),"",Q737-P737)</f>
        <v/>
      </c>
      <c r="W737" s="23">
        <f>IF(OR(P737="",O737&lt;&gt;"Listed"),"",TODAY()-P737)</f>
        <v/>
      </c>
    </row>
    <row r="738">
      <c r="E738" s="22" t="n"/>
      <c r="F738" s="9" t="n"/>
      <c r="I738" s="9" t="n"/>
      <c r="J738" s="23">
        <f>IF(A738="","",COUNTIFS(Comps!$A$2:$A$1000,A738,Comps!$C$2:$C$1000,"Sold",Comps!$H$2:$H$1000,"&lt;&gt;Loose"))</f>
        <v/>
      </c>
      <c r="K738" s="24">
        <f>IF(A738="","",IFERROR(AVERAGEIFS(Comps!$E$2:$E$1000,Comps!$A$2:$A$1000,A738,Comps!$C$2:$C$1000,"Sold",Comps!$H$2:$H$1000,"&lt;&gt;Loose"),""))</f>
        <v/>
      </c>
      <c r="L738" s="23">
        <f>IF(OR(A738="",J738=0),"",TEXT(MINIFS(Comps!$E$2:$E$1000,Comps!$A$2:$A$1000,A738,Comps!$C$2:$C$1000,"Sold",Comps!$H$2:$H$1000,"&lt;&gt;Loose"),"0")&amp;"-"&amp;TEXT(MAXIFS(Comps!$E$2:$E$1000,Comps!$A$2:$A$1000,A738,Comps!$C$2:$C$1000,"Sold",Comps!$H$2:$H$1000,"&lt;&gt;Loose"),"0"))</f>
        <v/>
      </c>
      <c r="M738" s="24">
        <f>IF(OR(F738="",H738=""),"",ROUND((F738+N(I738)+IF(N(I738)&gt;0,Settings!$B$14,0)+IFERROR(VLOOKUP(H738,Settings!$A$2:$C$10,3,FALSE),0)+Settings!$B$13)/(1-IFERROR(VLOOKUP(H738,Settings!$A$2:$C$10,2,FALSE),0)),2))</f>
        <v/>
      </c>
      <c r="N738" s="9" t="n"/>
      <c r="P738" s="22" t="n"/>
      <c r="Q738" s="22" t="n"/>
      <c r="R738" s="9" t="n"/>
      <c r="S738" s="9" t="n"/>
      <c r="T738" s="24">
        <f>IF(R738="","",ROUND(R738*IFERROR(VLOOKUP(H738,Settings!$A$2:$C$10,2,FALSE),0)+IFERROR(VLOOKUP(H738,Settings!$A$2:$C$10,3,FALSE),0),2))</f>
        <v/>
      </c>
      <c r="U738" s="24">
        <f>IF(R738="","",ROUND(R738-F738-N(S738)-IF(N(S738)&gt;0,Settings!$B$14,0)-T738,2))</f>
        <v/>
      </c>
      <c r="V738" s="23">
        <f>IF(OR(P738="",Q738=""),"",Q738-P738)</f>
        <v/>
      </c>
      <c r="W738" s="23">
        <f>IF(OR(P738="",O738&lt;&gt;"Listed"),"",TODAY()-P738)</f>
        <v/>
      </c>
    </row>
    <row r="739">
      <c r="E739" s="22" t="n"/>
      <c r="F739" s="9" t="n"/>
      <c r="I739" s="9" t="n"/>
      <c r="J739" s="23">
        <f>IF(A739="","",COUNTIFS(Comps!$A$2:$A$1000,A739,Comps!$C$2:$C$1000,"Sold",Comps!$H$2:$H$1000,"&lt;&gt;Loose"))</f>
        <v/>
      </c>
      <c r="K739" s="24">
        <f>IF(A739="","",IFERROR(AVERAGEIFS(Comps!$E$2:$E$1000,Comps!$A$2:$A$1000,A739,Comps!$C$2:$C$1000,"Sold",Comps!$H$2:$H$1000,"&lt;&gt;Loose"),""))</f>
        <v/>
      </c>
      <c r="L739" s="23">
        <f>IF(OR(A739="",J739=0),"",TEXT(MINIFS(Comps!$E$2:$E$1000,Comps!$A$2:$A$1000,A739,Comps!$C$2:$C$1000,"Sold",Comps!$H$2:$H$1000,"&lt;&gt;Loose"),"0")&amp;"-"&amp;TEXT(MAXIFS(Comps!$E$2:$E$1000,Comps!$A$2:$A$1000,A739,Comps!$C$2:$C$1000,"Sold",Comps!$H$2:$H$1000,"&lt;&gt;Loose"),"0"))</f>
        <v/>
      </c>
      <c r="M739" s="24">
        <f>IF(OR(F739="",H739=""),"",ROUND((F739+N(I739)+IF(N(I739)&gt;0,Settings!$B$14,0)+IFERROR(VLOOKUP(H739,Settings!$A$2:$C$10,3,FALSE),0)+Settings!$B$13)/(1-IFERROR(VLOOKUP(H739,Settings!$A$2:$C$10,2,FALSE),0)),2))</f>
        <v/>
      </c>
      <c r="N739" s="9" t="n"/>
      <c r="P739" s="22" t="n"/>
      <c r="Q739" s="22" t="n"/>
      <c r="R739" s="9" t="n"/>
      <c r="S739" s="9" t="n"/>
      <c r="T739" s="24">
        <f>IF(R739="","",ROUND(R739*IFERROR(VLOOKUP(H739,Settings!$A$2:$C$10,2,FALSE),0)+IFERROR(VLOOKUP(H739,Settings!$A$2:$C$10,3,FALSE),0),2))</f>
        <v/>
      </c>
      <c r="U739" s="24">
        <f>IF(R739="","",ROUND(R739-F739-N(S739)-IF(N(S739)&gt;0,Settings!$B$14,0)-T739,2))</f>
        <v/>
      </c>
      <c r="V739" s="23">
        <f>IF(OR(P739="",Q739=""),"",Q739-P739)</f>
        <v/>
      </c>
      <c r="W739" s="23">
        <f>IF(OR(P739="",O739&lt;&gt;"Listed"),"",TODAY()-P739)</f>
        <v/>
      </c>
    </row>
    <row r="740">
      <c r="E740" s="22" t="n"/>
      <c r="F740" s="9" t="n"/>
      <c r="I740" s="9" t="n"/>
      <c r="J740" s="23">
        <f>IF(A740="","",COUNTIFS(Comps!$A$2:$A$1000,A740,Comps!$C$2:$C$1000,"Sold",Comps!$H$2:$H$1000,"&lt;&gt;Loose"))</f>
        <v/>
      </c>
      <c r="K740" s="24">
        <f>IF(A740="","",IFERROR(AVERAGEIFS(Comps!$E$2:$E$1000,Comps!$A$2:$A$1000,A740,Comps!$C$2:$C$1000,"Sold",Comps!$H$2:$H$1000,"&lt;&gt;Loose"),""))</f>
        <v/>
      </c>
      <c r="L740" s="23">
        <f>IF(OR(A740="",J740=0),"",TEXT(MINIFS(Comps!$E$2:$E$1000,Comps!$A$2:$A$1000,A740,Comps!$C$2:$C$1000,"Sold",Comps!$H$2:$H$1000,"&lt;&gt;Loose"),"0")&amp;"-"&amp;TEXT(MAXIFS(Comps!$E$2:$E$1000,Comps!$A$2:$A$1000,A740,Comps!$C$2:$C$1000,"Sold",Comps!$H$2:$H$1000,"&lt;&gt;Loose"),"0"))</f>
        <v/>
      </c>
      <c r="M740" s="24">
        <f>IF(OR(F740="",H740=""),"",ROUND((F740+N(I740)+IF(N(I740)&gt;0,Settings!$B$14,0)+IFERROR(VLOOKUP(H740,Settings!$A$2:$C$10,3,FALSE),0)+Settings!$B$13)/(1-IFERROR(VLOOKUP(H740,Settings!$A$2:$C$10,2,FALSE),0)),2))</f>
        <v/>
      </c>
      <c r="N740" s="9" t="n"/>
      <c r="P740" s="22" t="n"/>
      <c r="Q740" s="22" t="n"/>
      <c r="R740" s="9" t="n"/>
      <c r="S740" s="9" t="n"/>
      <c r="T740" s="24">
        <f>IF(R740="","",ROUND(R740*IFERROR(VLOOKUP(H740,Settings!$A$2:$C$10,2,FALSE),0)+IFERROR(VLOOKUP(H740,Settings!$A$2:$C$10,3,FALSE),0),2))</f>
        <v/>
      </c>
      <c r="U740" s="24">
        <f>IF(R740="","",ROUND(R740-F740-N(S740)-IF(N(S740)&gt;0,Settings!$B$14,0)-T740,2))</f>
        <v/>
      </c>
      <c r="V740" s="23">
        <f>IF(OR(P740="",Q740=""),"",Q740-P740)</f>
        <v/>
      </c>
      <c r="W740" s="23">
        <f>IF(OR(P740="",O740&lt;&gt;"Listed"),"",TODAY()-P740)</f>
        <v/>
      </c>
    </row>
    <row r="741">
      <c r="E741" s="22" t="n"/>
      <c r="F741" s="9" t="n"/>
      <c r="I741" s="9" t="n"/>
      <c r="J741" s="23">
        <f>IF(A741="","",COUNTIFS(Comps!$A$2:$A$1000,A741,Comps!$C$2:$C$1000,"Sold",Comps!$H$2:$H$1000,"&lt;&gt;Loose"))</f>
        <v/>
      </c>
      <c r="K741" s="24">
        <f>IF(A741="","",IFERROR(AVERAGEIFS(Comps!$E$2:$E$1000,Comps!$A$2:$A$1000,A741,Comps!$C$2:$C$1000,"Sold",Comps!$H$2:$H$1000,"&lt;&gt;Loose"),""))</f>
        <v/>
      </c>
      <c r="L741" s="23">
        <f>IF(OR(A741="",J741=0),"",TEXT(MINIFS(Comps!$E$2:$E$1000,Comps!$A$2:$A$1000,A741,Comps!$C$2:$C$1000,"Sold",Comps!$H$2:$H$1000,"&lt;&gt;Loose"),"0")&amp;"-"&amp;TEXT(MAXIFS(Comps!$E$2:$E$1000,Comps!$A$2:$A$1000,A741,Comps!$C$2:$C$1000,"Sold",Comps!$H$2:$H$1000,"&lt;&gt;Loose"),"0"))</f>
        <v/>
      </c>
      <c r="M741" s="24">
        <f>IF(OR(F741="",H741=""),"",ROUND((F741+N(I741)+IF(N(I741)&gt;0,Settings!$B$14,0)+IFERROR(VLOOKUP(H741,Settings!$A$2:$C$10,3,FALSE),0)+Settings!$B$13)/(1-IFERROR(VLOOKUP(H741,Settings!$A$2:$C$10,2,FALSE),0)),2))</f>
        <v/>
      </c>
      <c r="N741" s="9" t="n"/>
      <c r="P741" s="22" t="n"/>
      <c r="Q741" s="22" t="n"/>
      <c r="R741" s="9" t="n"/>
      <c r="S741" s="9" t="n"/>
      <c r="T741" s="24">
        <f>IF(R741="","",ROUND(R741*IFERROR(VLOOKUP(H741,Settings!$A$2:$C$10,2,FALSE),0)+IFERROR(VLOOKUP(H741,Settings!$A$2:$C$10,3,FALSE),0),2))</f>
        <v/>
      </c>
      <c r="U741" s="24">
        <f>IF(R741="","",ROUND(R741-F741-N(S741)-IF(N(S741)&gt;0,Settings!$B$14,0)-T741,2))</f>
        <v/>
      </c>
      <c r="V741" s="23">
        <f>IF(OR(P741="",Q741=""),"",Q741-P741)</f>
        <v/>
      </c>
      <c r="W741" s="23">
        <f>IF(OR(P741="",O741&lt;&gt;"Listed"),"",TODAY()-P741)</f>
        <v/>
      </c>
    </row>
    <row r="742">
      <c r="E742" s="22" t="n"/>
      <c r="F742" s="9" t="n"/>
      <c r="I742" s="9" t="n"/>
      <c r="J742" s="23">
        <f>IF(A742="","",COUNTIFS(Comps!$A$2:$A$1000,A742,Comps!$C$2:$C$1000,"Sold",Comps!$H$2:$H$1000,"&lt;&gt;Loose"))</f>
        <v/>
      </c>
      <c r="K742" s="24">
        <f>IF(A742="","",IFERROR(AVERAGEIFS(Comps!$E$2:$E$1000,Comps!$A$2:$A$1000,A742,Comps!$C$2:$C$1000,"Sold",Comps!$H$2:$H$1000,"&lt;&gt;Loose"),""))</f>
        <v/>
      </c>
      <c r="L742" s="23">
        <f>IF(OR(A742="",J742=0),"",TEXT(MINIFS(Comps!$E$2:$E$1000,Comps!$A$2:$A$1000,A742,Comps!$C$2:$C$1000,"Sold",Comps!$H$2:$H$1000,"&lt;&gt;Loose"),"0")&amp;"-"&amp;TEXT(MAXIFS(Comps!$E$2:$E$1000,Comps!$A$2:$A$1000,A742,Comps!$C$2:$C$1000,"Sold",Comps!$H$2:$H$1000,"&lt;&gt;Loose"),"0"))</f>
        <v/>
      </c>
      <c r="M742" s="24">
        <f>IF(OR(F742="",H742=""),"",ROUND((F742+N(I742)+IF(N(I742)&gt;0,Settings!$B$14,0)+IFERROR(VLOOKUP(H742,Settings!$A$2:$C$10,3,FALSE),0)+Settings!$B$13)/(1-IFERROR(VLOOKUP(H742,Settings!$A$2:$C$10,2,FALSE),0)),2))</f>
        <v/>
      </c>
      <c r="N742" s="9" t="n"/>
      <c r="P742" s="22" t="n"/>
      <c r="Q742" s="22" t="n"/>
      <c r="R742" s="9" t="n"/>
      <c r="S742" s="9" t="n"/>
      <c r="T742" s="24">
        <f>IF(R742="","",ROUND(R742*IFERROR(VLOOKUP(H742,Settings!$A$2:$C$10,2,FALSE),0)+IFERROR(VLOOKUP(H742,Settings!$A$2:$C$10,3,FALSE),0),2))</f>
        <v/>
      </c>
      <c r="U742" s="24">
        <f>IF(R742="","",ROUND(R742-F742-N(S742)-IF(N(S742)&gt;0,Settings!$B$14,0)-T742,2))</f>
        <v/>
      </c>
      <c r="V742" s="23">
        <f>IF(OR(P742="",Q742=""),"",Q742-P742)</f>
        <v/>
      </c>
      <c r="W742" s="23">
        <f>IF(OR(P742="",O742&lt;&gt;"Listed"),"",TODAY()-P742)</f>
        <v/>
      </c>
    </row>
    <row r="743">
      <c r="E743" s="22" t="n"/>
      <c r="F743" s="9" t="n"/>
      <c r="I743" s="9" t="n"/>
      <c r="J743" s="23">
        <f>IF(A743="","",COUNTIFS(Comps!$A$2:$A$1000,A743,Comps!$C$2:$C$1000,"Sold",Comps!$H$2:$H$1000,"&lt;&gt;Loose"))</f>
        <v/>
      </c>
      <c r="K743" s="24">
        <f>IF(A743="","",IFERROR(AVERAGEIFS(Comps!$E$2:$E$1000,Comps!$A$2:$A$1000,A743,Comps!$C$2:$C$1000,"Sold",Comps!$H$2:$H$1000,"&lt;&gt;Loose"),""))</f>
        <v/>
      </c>
      <c r="L743" s="23">
        <f>IF(OR(A743="",J743=0),"",TEXT(MINIFS(Comps!$E$2:$E$1000,Comps!$A$2:$A$1000,A743,Comps!$C$2:$C$1000,"Sold",Comps!$H$2:$H$1000,"&lt;&gt;Loose"),"0")&amp;"-"&amp;TEXT(MAXIFS(Comps!$E$2:$E$1000,Comps!$A$2:$A$1000,A743,Comps!$C$2:$C$1000,"Sold",Comps!$H$2:$H$1000,"&lt;&gt;Loose"),"0"))</f>
        <v/>
      </c>
      <c r="M743" s="24">
        <f>IF(OR(F743="",H743=""),"",ROUND((F743+N(I743)+IF(N(I743)&gt;0,Settings!$B$14,0)+IFERROR(VLOOKUP(H743,Settings!$A$2:$C$10,3,FALSE),0)+Settings!$B$13)/(1-IFERROR(VLOOKUP(H743,Settings!$A$2:$C$10,2,FALSE),0)),2))</f>
        <v/>
      </c>
      <c r="N743" s="9" t="n"/>
      <c r="P743" s="22" t="n"/>
      <c r="Q743" s="22" t="n"/>
      <c r="R743" s="9" t="n"/>
      <c r="S743" s="9" t="n"/>
      <c r="T743" s="24">
        <f>IF(R743="","",ROUND(R743*IFERROR(VLOOKUP(H743,Settings!$A$2:$C$10,2,FALSE),0)+IFERROR(VLOOKUP(H743,Settings!$A$2:$C$10,3,FALSE),0),2))</f>
        <v/>
      </c>
      <c r="U743" s="24">
        <f>IF(R743="","",ROUND(R743-F743-N(S743)-IF(N(S743)&gt;0,Settings!$B$14,0)-T743,2))</f>
        <v/>
      </c>
      <c r="V743" s="23">
        <f>IF(OR(P743="",Q743=""),"",Q743-P743)</f>
        <v/>
      </c>
      <c r="W743" s="23">
        <f>IF(OR(P743="",O743&lt;&gt;"Listed"),"",TODAY()-P743)</f>
        <v/>
      </c>
    </row>
    <row r="744">
      <c r="E744" s="22" t="n"/>
      <c r="F744" s="9" t="n"/>
      <c r="I744" s="9" t="n"/>
      <c r="J744" s="23">
        <f>IF(A744="","",COUNTIFS(Comps!$A$2:$A$1000,A744,Comps!$C$2:$C$1000,"Sold",Comps!$H$2:$H$1000,"&lt;&gt;Loose"))</f>
        <v/>
      </c>
      <c r="K744" s="24">
        <f>IF(A744="","",IFERROR(AVERAGEIFS(Comps!$E$2:$E$1000,Comps!$A$2:$A$1000,A744,Comps!$C$2:$C$1000,"Sold",Comps!$H$2:$H$1000,"&lt;&gt;Loose"),""))</f>
        <v/>
      </c>
      <c r="L744" s="23">
        <f>IF(OR(A744="",J744=0),"",TEXT(MINIFS(Comps!$E$2:$E$1000,Comps!$A$2:$A$1000,A744,Comps!$C$2:$C$1000,"Sold",Comps!$H$2:$H$1000,"&lt;&gt;Loose"),"0")&amp;"-"&amp;TEXT(MAXIFS(Comps!$E$2:$E$1000,Comps!$A$2:$A$1000,A744,Comps!$C$2:$C$1000,"Sold",Comps!$H$2:$H$1000,"&lt;&gt;Loose"),"0"))</f>
        <v/>
      </c>
      <c r="M744" s="24">
        <f>IF(OR(F744="",H744=""),"",ROUND((F744+N(I744)+IF(N(I744)&gt;0,Settings!$B$14,0)+IFERROR(VLOOKUP(H744,Settings!$A$2:$C$10,3,FALSE),0)+Settings!$B$13)/(1-IFERROR(VLOOKUP(H744,Settings!$A$2:$C$10,2,FALSE),0)),2))</f>
        <v/>
      </c>
      <c r="N744" s="9" t="n"/>
      <c r="P744" s="22" t="n"/>
      <c r="Q744" s="22" t="n"/>
      <c r="R744" s="9" t="n"/>
      <c r="S744" s="9" t="n"/>
      <c r="T744" s="24">
        <f>IF(R744="","",ROUND(R744*IFERROR(VLOOKUP(H744,Settings!$A$2:$C$10,2,FALSE),0)+IFERROR(VLOOKUP(H744,Settings!$A$2:$C$10,3,FALSE),0),2))</f>
        <v/>
      </c>
      <c r="U744" s="24">
        <f>IF(R744="","",ROUND(R744-F744-N(S744)-IF(N(S744)&gt;0,Settings!$B$14,0)-T744,2))</f>
        <v/>
      </c>
      <c r="V744" s="23">
        <f>IF(OR(P744="",Q744=""),"",Q744-P744)</f>
        <v/>
      </c>
      <c r="W744" s="23">
        <f>IF(OR(P744="",O744&lt;&gt;"Listed"),"",TODAY()-P744)</f>
        <v/>
      </c>
    </row>
    <row r="745">
      <c r="E745" s="22" t="n"/>
      <c r="F745" s="9" t="n"/>
      <c r="I745" s="9" t="n"/>
      <c r="J745" s="23">
        <f>IF(A745="","",COUNTIFS(Comps!$A$2:$A$1000,A745,Comps!$C$2:$C$1000,"Sold",Comps!$H$2:$H$1000,"&lt;&gt;Loose"))</f>
        <v/>
      </c>
      <c r="K745" s="24">
        <f>IF(A745="","",IFERROR(AVERAGEIFS(Comps!$E$2:$E$1000,Comps!$A$2:$A$1000,A745,Comps!$C$2:$C$1000,"Sold",Comps!$H$2:$H$1000,"&lt;&gt;Loose"),""))</f>
        <v/>
      </c>
      <c r="L745" s="23">
        <f>IF(OR(A745="",J745=0),"",TEXT(MINIFS(Comps!$E$2:$E$1000,Comps!$A$2:$A$1000,A745,Comps!$C$2:$C$1000,"Sold",Comps!$H$2:$H$1000,"&lt;&gt;Loose"),"0")&amp;"-"&amp;TEXT(MAXIFS(Comps!$E$2:$E$1000,Comps!$A$2:$A$1000,A745,Comps!$C$2:$C$1000,"Sold",Comps!$H$2:$H$1000,"&lt;&gt;Loose"),"0"))</f>
        <v/>
      </c>
      <c r="M745" s="24">
        <f>IF(OR(F745="",H745=""),"",ROUND((F745+N(I745)+IF(N(I745)&gt;0,Settings!$B$14,0)+IFERROR(VLOOKUP(H745,Settings!$A$2:$C$10,3,FALSE),0)+Settings!$B$13)/(1-IFERROR(VLOOKUP(H745,Settings!$A$2:$C$10,2,FALSE),0)),2))</f>
        <v/>
      </c>
      <c r="N745" s="9" t="n"/>
      <c r="P745" s="22" t="n"/>
      <c r="Q745" s="22" t="n"/>
      <c r="R745" s="9" t="n"/>
      <c r="S745" s="9" t="n"/>
      <c r="T745" s="24">
        <f>IF(R745="","",ROUND(R745*IFERROR(VLOOKUP(H745,Settings!$A$2:$C$10,2,FALSE),0)+IFERROR(VLOOKUP(H745,Settings!$A$2:$C$10,3,FALSE),0),2))</f>
        <v/>
      </c>
      <c r="U745" s="24">
        <f>IF(R745="","",ROUND(R745-F745-N(S745)-IF(N(S745)&gt;0,Settings!$B$14,0)-T745,2))</f>
        <v/>
      </c>
      <c r="V745" s="23">
        <f>IF(OR(P745="",Q745=""),"",Q745-P745)</f>
        <v/>
      </c>
      <c r="W745" s="23">
        <f>IF(OR(P745="",O745&lt;&gt;"Listed"),"",TODAY()-P745)</f>
        <v/>
      </c>
    </row>
    <row r="746">
      <c r="E746" s="22" t="n"/>
      <c r="F746" s="9" t="n"/>
      <c r="I746" s="9" t="n"/>
      <c r="J746" s="23">
        <f>IF(A746="","",COUNTIFS(Comps!$A$2:$A$1000,A746,Comps!$C$2:$C$1000,"Sold",Comps!$H$2:$H$1000,"&lt;&gt;Loose"))</f>
        <v/>
      </c>
      <c r="K746" s="24">
        <f>IF(A746="","",IFERROR(AVERAGEIFS(Comps!$E$2:$E$1000,Comps!$A$2:$A$1000,A746,Comps!$C$2:$C$1000,"Sold",Comps!$H$2:$H$1000,"&lt;&gt;Loose"),""))</f>
        <v/>
      </c>
      <c r="L746" s="23">
        <f>IF(OR(A746="",J746=0),"",TEXT(MINIFS(Comps!$E$2:$E$1000,Comps!$A$2:$A$1000,A746,Comps!$C$2:$C$1000,"Sold",Comps!$H$2:$H$1000,"&lt;&gt;Loose"),"0")&amp;"-"&amp;TEXT(MAXIFS(Comps!$E$2:$E$1000,Comps!$A$2:$A$1000,A746,Comps!$C$2:$C$1000,"Sold",Comps!$H$2:$H$1000,"&lt;&gt;Loose"),"0"))</f>
        <v/>
      </c>
      <c r="M746" s="24">
        <f>IF(OR(F746="",H746=""),"",ROUND((F746+N(I746)+IF(N(I746)&gt;0,Settings!$B$14,0)+IFERROR(VLOOKUP(H746,Settings!$A$2:$C$10,3,FALSE),0)+Settings!$B$13)/(1-IFERROR(VLOOKUP(H746,Settings!$A$2:$C$10,2,FALSE),0)),2))</f>
        <v/>
      </c>
      <c r="N746" s="9" t="n"/>
      <c r="P746" s="22" t="n"/>
      <c r="Q746" s="22" t="n"/>
      <c r="R746" s="9" t="n"/>
      <c r="S746" s="9" t="n"/>
      <c r="T746" s="24">
        <f>IF(R746="","",ROUND(R746*IFERROR(VLOOKUP(H746,Settings!$A$2:$C$10,2,FALSE),0)+IFERROR(VLOOKUP(H746,Settings!$A$2:$C$10,3,FALSE),0),2))</f>
        <v/>
      </c>
      <c r="U746" s="24">
        <f>IF(R746="","",ROUND(R746-F746-N(S746)-IF(N(S746)&gt;0,Settings!$B$14,0)-T746,2))</f>
        <v/>
      </c>
      <c r="V746" s="23">
        <f>IF(OR(P746="",Q746=""),"",Q746-P746)</f>
        <v/>
      </c>
      <c r="W746" s="23">
        <f>IF(OR(P746="",O746&lt;&gt;"Listed"),"",TODAY()-P746)</f>
        <v/>
      </c>
    </row>
    <row r="747">
      <c r="E747" s="22" t="n"/>
      <c r="F747" s="9" t="n"/>
      <c r="I747" s="9" t="n"/>
      <c r="J747" s="23">
        <f>IF(A747="","",COUNTIFS(Comps!$A$2:$A$1000,A747,Comps!$C$2:$C$1000,"Sold",Comps!$H$2:$H$1000,"&lt;&gt;Loose"))</f>
        <v/>
      </c>
      <c r="K747" s="24">
        <f>IF(A747="","",IFERROR(AVERAGEIFS(Comps!$E$2:$E$1000,Comps!$A$2:$A$1000,A747,Comps!$C$2:$C$1000,"Sold",Comps!$H$2:$H$1000,"&lt;&gt;Loose"),""))</f>
        <v/>
      </c>
      <c r="L747" s="23">
        <f>IF(OR(A747="",J747=0),"",TEXT(MINIFS(Comps!$E$2:$E$1000,Comps!$A$2:$A$1000,A747,Comps!$C$2:$C$1000,"Sold",Comps!$H$2:$H$1000,"&lt;&gt;Loose"),"0")&amp;"-"&amp;TEXT(MAXIFS(Comps!$E$2:$E$1000,Comps!$A$2:$A$1000,A747,Comps!$C$2:$C$1000,"Sold",Comps!$H$2:$H$1000,"&lt;&gt;Loose"),"0"))</f>
        <v/>
      </c>
      <c r="M747" s="24">
        <f>IF(OR(F747="",H747=""),"",ROUND((F747+N(I747)+IF(N(I747)&gt;0,Settings!$B$14,0)+IFERROR(VLOOKUP(H747,Settings!$A$2:$C$10,3,FALSE),0)+Settings!$B$13)/(1-IFERROR(VLOOKUP(H747,Settings!$A$2:$C$10,2,FALSE),0)),2))</f>
        <v/>
      </c>
      <c r="N747" s="9" t="n"/>
      <c r="P747" s="22" t="n"/>
      <c r="Q747" s="22" t="n"/>
      <c r="R747" s="9" t="n"/>
      <c r="S747" s="9" t="n"/>
      <c r="T747" s="24">
        <f>IF(R747="","",ROUND(R747*IFERROR(VLOOKUP(H747,Settings!$A$2:$C$10,2,FALSE),0)+IFERROR(VLOOKUP(H747,Settings!$A$2:$C$10,3,FALSE),0),2))</f>
        <v/>
      </c>
      <c r="U747" s="24">
        <f>IF(R747="","",ROUND(R747-F747-N(S747)-IF(N(S747)&gt;0,Settings!$B$14,0)-T747,2))</f>
        <v/>
      </c>
      <c r="V747" s="23">
        <f>IF(OR(P747="",Q747=""),"",Q747-P747)</f>
        <v/>
      </c>
      <c r="W747" s="23">
        <f>IF(OR(P747="",O747&lt;&gt;"Listed"),"",TODAY()-P747)</f>
        <v/>
      </c>
    </row>
    <row r="748">
      <c r="E748" s="22" t="n"/>
      <c r="F748" s="9" t="n"/>
      <c r="I748" s="9" t="n"/>
      <c r="J748" s="23">
        <f>IF(A748="","",COUNTIFS(Comps!$A$2:$A$1000,A748,Comps!$C$2:$C$1000,"Sold",Comps!$H$2:$H$1000,"&lt;&gt;Loose"))</f>
        <v/>
      </c>
      <c r="K748" s="24">
        <f>IF(A748="","",IFERROR(AVERAGEIFS(Comps!$E$2:$E$1000,Comps!$A$2:$A$1000,A748,Comps!$C$2:$C$1000,"Sold",Comps!$H$2:$H$1000,"&lt;&gt;Loose"),""))</f>
        <v/>
      </c>
      <c r="L748" s="23">
        <f>IF(OR(A748="",J748=0),"",TEXT(MINIFS(Comps!$E$2:$E$1000,Comps!$A$2:$A$1000,A748,Comps!$C$2:$C$1000,"Sold",Comps!$H$2:$H$1000,"&lt;&gt;Loose"),"0")&amp;"-"&amp;TEXT(MAXIFS(Comps!$E$2:$E$1000,Comps!$A$2:$A$1000,A748,Comps!$C$2:$C$1000,"Sold",Comps!$H$2:$H$1000,"&lt;&gt;Loose"),"0"))</f>
        <v/>
      </c>
      <c r="M748" s="24">
        <f>IF(OR(F748="",H748=""),"",ROUND((F748+N(I748)+IF(N(I748)&gt;0,Settings!$B$14,0)+IFERROR(VLOOKUP(H748,Settings!$A$2:$C$10,3,FALSE),0)+Settings!$B$13)/(1-IFERROR(VLOOKUP(H748,Settings!$A$2:$C$10,2,FALSE),0)),2))</f>
        <v/>
      </c>
      <c r="N748" s="9" t="n"/>
      <c r="P748" s="22" t="n"/>
      <c r="Q748" s="22" t="n"/>
      <c r="R748" s="9" t="n"/>
      <c r="S748" s="9" t="n"/>
      <c r="T748" s="24">
        <f>IF(R748="","",ROUND(R748*IFERROR(VLOOKUP(H748,Settings!$A$2:$C$10,2,FALSE),0)+IFERROR(VLOOKUP(H748,Settings!$A$2:$C$10,3,FALSE),0),2))</f>
        <v/>
      </c>
      <c r="U748" s="24">
        <f>IF(R748="","",ROUND(R748-F748-N(S748)-IF(N(S748)&gt;0,Settings!$B$14,0)-T748,2))</f>
        <v/>
      </c>
      <c r="V748" s="23">
        <f>IF(OR(P748="",Q748=""),"",Q748-P748)</f>
        <v/>
      </c>
      <c r="W748" s="23">
        <f>IF(OR(P748="",O748&lt;&gt;"Listed"),"",TODAY()-P748)</f>
        <v/>
      </c>
    </row>
    <row r="749">
      <c r="E749" s="22" t="n"/>
      <c r="F749" s="9" t="n"/>
      <c r="I749" s="9" t="n"/>
      <c r="J749" s="23">
        <f>IF(A749="","",COUNTIFS(Comps!$A$2:$A$1000,A749,Comps!$C$2:$C$1000,"Sold",Comps!$H$2:$H$1000,"&lt;&gt;Loose"))</f>
        <v/>
      </c>
      <c r="K749" s="24">
        <f>IF(A749="","",IFERROR(AVERAGEIFS(Comps!$E$2:$E$1000,Comps!$A$2:$A$1000,A749,Comps!$C$2:$C$1000,"Sold",Comps!$H$2:$H$1000,"&lt;&gt;Loose"),""))</f>
        <v/>
      </c>
      <c r="L749" s="23">
        <f>IF(OR(A749="",J749=0),"",TEXT(MINIFS(Comps!$E$2:$E$1000,Comps!$A$2:$A$1000,A749,Comps!$C$2:$C$1000,"Sold",Comps!$H$2:$H$1000,"&lt;&gt;Loose"),"0")&amp;"-"&amp;TEXT(MAXIFS(Comps!$E$2:$E$1000,Comps!$A$2:$A$1000,A749,Comps!$C$2:$C$1000,"Sold",Comps!$H$2:$H$1000,"&lt;&gt;Loose"),"0"))</f>
        <v/>
      </c>
      <c r="M749" s="24">
        <f>IF(OR(F749="",H749=""),"",ROUND((F749+N(I749)+IF(N(I749)&gt;0,Settings!$B$14,0)+IFERROR(VLOOKUP(H749,Settings!$A$2:$C$10,3,FALSE),0)+Settings!$B$13)/(1-IFERROR(VLOOKUP(H749,Settings!$A$2:$C$10,2,FALSE),0)),2))</f>
        <v/>
      </c>
      <c r="N749" s="9" t="n"/>
      <c r="P749" s="22" t="n"/>
      <c r="Q749" s="22" t="n"/>
      <c r="R749" s="9" t="n"/>
      <c r="S749" s="9" t="n"/>
      <c r="T749" s="24">
        <f>IF(R749="","",ROUND(R749*IFERROR(VLOOKUP(H749,Settings!$A$2:$C$10,2,FALSE),0)+IFERROR(VLOOKUP(H749,Settings!$A$2:$C$10,3,FALSE),0),2))</f>
        <v/>
      </c>
      <c r="U749" s="24">
        <f>IF(R749="","",ROUND(R749-F749-N(S749)-IF(N(S749)&gt;0,Settings!$B$14,0)-T749,2))</f>
        <v/>
      </c>
      <c r="V749" s="23">
        <f>IF(OR(P749="",Q749=""),"",Q749-P749)</f>
        <v/>
      </c>
      <c r="W749" s="23">
        <f>IF(OR(P749="",O749&lt;&gt;"Listed"),"",TODAY()-P749)</f>
        <v/>
      </c>
    </row>
    <row r="750">
      <c r="E750" s="22" t="n"/>
      <c r="F750" s="9" t="n"/>
      <c r="I750" s="9" t="n"/>
      <c r="J750" s="23">
        <f>IF(A750="","",COUNTIFS(Comps!$A$2:$A$1000,A750,Comps!$C$2:$C$1000,"Sold",Comps!$H$2:$H$1000,"&lt;&gt;Loose"))</f>
        <v/>
      </c>
      <c r="K750" s="24">
        <f>IF(A750="","",IFERROR(AVERAGEIFS(Comps!$E$2:$E$1000,Comps!$A$2:$A$1000,A750,Comps!$C$2:$C$1000,"Sold",Comps!$H$2:$H$1000,"&lt;&gt;Loose"),""))</f>
        <v/>
      </c>
      <c r="L750" s="23">
        <f>IF(OR(A750="",J750=0),"",TEXT(MINIFS(Comps!$E$2:$E$1000,Comps!$A$2:$A$1000,A750,Comps!$C$2:$C$1000,"Sold",Comps!$H$2:$H$1000,"&lt;&gt;Loose"),"0")&amp;"-"&amp;TEXT(MAXIFS(Comps!$E$2:$E$1000,Comps!$A$2:$A$1000,A750,Comps!$C$2:$C$1000,"Sold",Comps!$H$2:$H$1000,"&lt;&gt;Loose"),"0"))</f>
        <v/>
      </c>
      <c r="M750" s="24">
        <f>IF(OR(F750="",H750=""),"",ROUND((F750+N(I750)+IF(N(I750)&gt;0,Settings!$B$14,0)+IFERROR(VLOOKUP(H750,Settings!$A$2:$C$10,3,FALSE),0)+Settings!$B$13)/(1-IFERROR(VLOOKUP(H750,Settings!$A$2:$C$10,2,FALSE),0)),2))</f>
        <v/>
      </c>
      <c r="N750" s="9" t="n"/>
      <c r="P750" s="22" t="n"/>
      <c r="Q750" s="22" t="n"/>
      <c r="R750" s="9" t="n"/>
      <c r="S750" s="9" t="n"/>
      <c r="T750" s="24">
        <f>IF(R750="","",ROUND(R750*IFERROR(VLOOKUP(H750,Settings!$A$2:$C$10,2,FALSE),0)+IFERROR(VLOOKUP(H750,Settings!$A$2:$C$10,3,FALSE),0),2))</f>
        <v/>
      </c>
      <c r="U750" s="24">
        <f>IF(R750="","",ROUND(R750-F750-N(S750)-IF(N(S750)&gt;0,Settings!$B$14,0)-T750,2))</f>
        <v/>
      </c>
      <c r="V750" s="23">
        <f>IF(OR(P750="",Q750=""),"",Q750-P750)</f>
        <v/>
      </c>
      <c r="W750" s="23">
        <f>IF(OR(P750="",O750&lt;&gt;"Listed"),"",TODAY()-P750)</f>
        <v/>
      </c>
    </row>
    <row r="751">
      <c r="E751" s="22" t="n"/>
      <c r="F751" s="9" t="n"/>
      <c r="I751" s="9" t="n"/>
      <c r="J751" s="23">
        <f>IF(A751="","",COUNTIFS(Comps!$A$2:$A$1000,A751,Comps!$C$2:$C$1000,"Sold",Comps!$H$2:$H$1000,"&lt;&gt;Loose"))</f>
        <v/>
      </c>
      <c r="K751" s="24">
        <f>IF(A751="","",IFERROR(AVERAGEIFS(Comps!$E$2:$E$1000,Comps!$A$2:$A$1000,A751,Comps!$C$2:$C$1000,"Sold",Comps!$H$2:$H$1000,"&lt;&gt;Loose"),""))</f>
        <v/>
      </c>
      <c r="L751" s="23">
        <f>IF(OR(A751="",J751=0),"",TEXT(MINIFS(Comps!$E$2:$E$1000,Comps!$A$2:$A$1000,A751,Comps!$C$2:$C$1000,"Sold",Comps!$H$2:$H$1000,"&lt;&gt;Loose"),"0")&amp;"-"&amp;TEXT(MAXIFS(Comps!$E$2:$E$1000,Comps!$A$2:$A$1000,A751,Comps!$C$2:$C$1000,"Sold",Comps!$H$2:$H$1000,"&lt;&gt;Loose"),"0"))</f>
        <v/>
      </c>
      <c r="M751" s="24">
        <f>IF(OR(F751="",H751=""),"",ROUND((F751+N(I751)+IF(N(I751)&gt;0,Settings!$B$14,0)+IFERROR(VLOOKUP(H751,Settings!$A$2:$C$10,3,FALSE),0)+Settings!$B$13)/(1-IFERROR(VLOOKUP(H751,Settings!$A$2:$C$10,2,FALSE),0)),2))</f>
        <v/>
      </c>
      <c r="N751" s="9" t="n"/>
      <c r="P751" s="22" t="n"/>
      <c r="Q751" s="22" t="n"/>
      <c r="R751" s="9" t="n"/>
      <c r="S751" s="9" t="n"/>
      <c r="T751" s="24">
        <f>IF(R751="","",ROUND(R751*IFERROR(VLOOKUP(H751,Settings!$A$2:$C$10,2,FALSE),0)+IFERROR(VLOOKUP(H751,Settings!$A$2:$C$10,3,FALSE),0),2))</f>
        <v/>
      </c>
      <c r="U751" s="24">
        <f>IF(R751="","",ROUND(R751-F751-N(S751)-IF(N(S751)&gt;0,Settings!$B$14,0)-T751,2))</f>
        <v/>
      </c>
      <c r="V751" s="23">
        <f>IF(OR(P751="",Q751=""),"",Q751-P751)</f>
        <v/>
      </c>
      <c r="W751" s="23">
        <f>IF(OR(P751="",O751&lt;&gt;"Listed"),"",TODAY()-P751)</f>
        <v/>
      </c>
    </row>
    <row r="752">
      <c r="E752" s="22" t="n"/>
      <c r="F752" s="9" t="n"/>
      <c r="I752" s="9" t="n"/>
      <c r="J752" s="23">
        <f>IF(A752="","",COUNTIFS(Comps!$A$2:$A$1000,A752,Comps!$C$2:$C$1000,"Sold",Comps!$H$2:$H$1000,"&lt;&gt;Loose"))</f>
        <v/>
      </c>
      <c r="K752" s="24">
        <f>IF(A752="","",IFERROR(AVERAGEIFS(Comps!$E$2:$E$1000,Comps!$A$2:$A$1000,A752,Comps!$C$2:$C$1000,"Sold",Comps!$H$2:$H$1000,"&lt;&gt;Loose"),""))</f>
        <v/>
      </c>
      <c r="L752" s="23">
        <f>IF(OR(A752="",J752=0),"",TEXT(MINIFS(Comps!$E$2:$E$1000,Comps!$A$2:$A$1000,A752,Comps!$C$2:$C$1000,"Sold",Comps!$H$2:$H$1000,"&lt;&gt;Loose"),"0")&amp;"-"&amp;TEXT(MAXIFS(Comps!$E$2:$E$1000,Comps!$A$2:$A$1000,A752,Comps!$C$2:$C$1000,"Sold",Comps!$H$2:$H$1000,"&lt;&gt;Loose"),"0"))</f>
        <v/>
      </c>
      <c r="M752" s="24">
        <f>IF(OR(F752="",H752=""),"",ROUND((F752+N(I752)+IF(N(I752)&gt;0,Settings!$B$14,0)+IFERROR(VLOOKUP(H752,Settings!$A$2:$C$10,3,FALSE),0)+Settings!$B$13)/(1-IFERROR(VLOOKUP(H752,Settings!$A$2:$C$10,2,FALSE),0)),2))</f>
        <v/>
      </c>
      <c r="N752" s="9" t="n"/>
      <c r="P752" s="22" t="n"/>
      <c r="Q752" s="22" t="n"/>
      <c r="R752" s="9" t="n"/>
      <c r="S752" s="9" t="n"/>
      <c r="T752" s="24">
        <f>IF(R752="","",ROUND(R752*IFERROR(VLOOKUP(H752,Settings!$A$2:$C$10,2,FALSE),0)+IFERROR(VLOOKUP(H752,Settings!$A$2:$C$10,3,FALSE),0),2))</f>
        <v/>
      </c>
      <c r="U752" s="24">
        <f>IF(R752="","",ROUND(R752-F752-N(S752)-IF(N(S752)&gt;0,Settings!$B$14,0)-T752,2))</f>
        <v/>
      </c>
      <c r="V752" s="23">
        <f>IF(OR(P752="",Q752=""),"",Q752-P752)</f>
        <v/>
      </c>
      <c r="W752" s="23">
        <f>IF(OR(P752="",O752&lt;&gt;"Listed"),"",TODAY()-P752)</f>
        <v/>
      </c>
    </row>
    <row r="753">
      <c r="E753" s="22" t="n"/>
      <c r="F753" s="9" t="n"/>
      <c r="I753" s="9" t="n"/>
      <c r="J753" s="23">
        <f>IF(A753="","",COUNTIFS(Comps!$A$2:$A$1000,A753,Comps!$C$2:$C$1000,"Sold",Comps!$H$2:$H$1000,"&lt;&gt;Loose"))</f>
        <v/>
      </c>
      <c r="K753" s="24">
        <f>IF(A753="","",IFERROR(AVERAGEIFS(Comps!$E$2:$E$1000,Comps!$A$2:$A$1000,A753,Comps!$C$2:$C$1000,"Sold",Comps!$H$2:$H$1000,"&lt;&gt;Loose"),""))</f>
        <v/>
      </c>
      <c r="L753" s="23">
        <f>IF(OR(A753="",J753=0),"",TEXT(MINIFS(Comps!$E$2:$E$1000,Comps!$A$2:$A$1000,A753,Comps!$C$2:$C$1000,"Sold",Comps!$H$2:$H$1000,"&lt;&gt;Loose"),"0")&amp;"-"&amp;TEXT(MAXIFS(Comps!$E$2:$E$1000,Comps!$A$2:$A$1000,A753,Comps!$C$2:$C$1000,"Sold",Comps!$H$2:$H$1000,"&lt;&gt;Loose"),"0"))</f>
        <v/>
      </c>
      <c r="M753" s="24">
        <f>IF(OR(F753="",H753=""),"",ROUND((F753+N(I753)+IF(N(I753)&gt;0,Settings!$B$14,0)+IFERROR(VLOOKUP(H753,Settings!$A$2:$C$10,3,FALSE),0)+Settings!$B$13)/(1-IFERROR(VLOOKUP(H753,Settings!$A$2:$C$10,2,FALSE),0)),2))</f>
        <v/>
      </c>
      <c r="N753" s="9" t="n"/>
      <c r="P753" s="22" t="n"/>
      <c r="Q753" s="22" t="n"/>
      <c r="R753" s="9" t="n"/>
      <c r="S753" s="9" t="n"/>
      <c r="T753" s="24">
        <f>IF(R753="","",ROUND(R753*IFERROR(VLOOKUP(H753,Settings!$A$2:$C$10,2,FALSE),0)+IFERROR(VLOOKUP(H753,Settings!$A$2:$C$10,3,FALSE),0),2))</f>
        <v/>
      </c>
      <c r="U753" s="24">
        <f>IF(R753="","",ROUND(R753-F753-N(S753)-IF(N(S753)&gt;0,Settings!$B$14,0)-T753,2))</f>
        <v/>
      </c>
      <c r="V753" s="23">
        <f>IF(OR(P753="",Q753=""),"",Q753-P753)</f>
        <v/>
      </c>
      <c r="W753" s="23">
        <f>IF(OR(P753="",O753&lt;&gt;"Listed"),"",TODAY()-P753)</f>
        <v/>
      </c>
    </row>
    <row r="754">
      <c r="E754" s="22" t="n"/>
      <c r="F754" s="9" t="n"/>
      <c r="I754" s="9" t="n"/>
      <c r="J754" s="23">
        <f>IF(A754="","",COUNTIFS(Comps!$A$2:$A$1000,A754,Comps!$C$2:$C$1000,"Sold",Comps!$H$2:$H$1000,"&lt;&gt;Loose"))</f>
        <v/>
      </c>
      <c r="K754" s="24">
        <f>IF(A754="","",IFERROR(AVERAGEIFS(Comps!$E$2:$E$1000,Comps!$A$2:$A$1000,A754,Comps!$C$2:$C$1000,"Sold",Comps!$H$2:$H$1000,"&lt;&gt;Loose"),""))</f>
        <v/>
      </c>
      <c r="L754" s="23">
        <f>IF(OR(A754="",J754=0),"",TEXT(MINIFS(Comps!$E$2:$E$1000,Comps!$A$2:$A$1000,A754,Comps!$C$2:$C$1000,"Sold",Comps!$H$2:$H$1000,"&lt;&gt;Loose"),"0")&amp;"-"&amp;TEXT(MAXIFS(Comps!$E$2:$E$1000,Comps!$A$2:$A$1000,A754,Comps!$C$2:$C$1000,"Sold",Comps!$H$2:$H$1000,"&lt;&gt;Loose"),"0"))</f>
        <v/>
      </c>
      <c r="M754" s="24">
        <f>IF(OR(F754="",H754=""),"",ROUND((F754+N(I754)+IF(N(I754)&gt;0,Settings!$B$14,0)+IFERROR(VLOOKUP(H754,Settings!$A$2:$C$10,3,FALSE),0)+Settings!$B$13)/(1-IFERROR(VLOOKUP(H754,Settings!$A$2:$C$10,2,FALSE),0)),2))</f>
        <v/>
      </c>
      <c r="N754" s="9" t="n"/>
      <c r="P754" s="22" t="n"/>
      <c r="Q754" s="22" t="n"/>
      <c r="R754" s="9" t="n"/>
      <c r="S754" s="9" t="n"/>
      <c r="T754" s="24">
        <f>IF(R754="","",ROUND(R754*IFERROR(VLOOKUP(H754,Settings!$A$2:$C$10,2,FALSE),0)+IFERROR(VLOOKUP(H754,Settings!$A$2:$C$10,3,FALSE),0),2))</f>
        <v/>
      </c>
      <c r="U754" s="24">
        <f>IF(R754="","",ROUND(R754-F754-N(S754)-IF(N(S754)&gt;0,Settings!$B$14,0)-T754,2))</f>
        <v/>
      </c>
      <c r="V754" s="23">
        <f>IF(OR(P754="",Q754=""),"",Q754-P754)</f>
        <v/>
      </c>
      <c r="W754" s="23">
        <f>IF(OR(P754="",O754&lt;&gt;"Listed"),"",TODAY()-P754)</f>
        <v/>
      </c>
    </row>
    <row r="755">
      <c r="E755" s="22" t="n"/>
      <c r="F755" s="9" t="n"/>
      <c r="I755" s="9" t="n"/>
      <c r="J755" s="23">
        <f>IF(A755="","",COUNTIFS(Comps!$A$2:$A$1000,A755,Comps!$C$2:$C$1000,"Sold",Comps!$H$2:$H$1000,"&lt;&gt;Loose"))</f>
        <v/>
      </c>
      <c r="K755" s="24">
        <f>IF(A755="","",IFERROR(AVERAGEIFS(Comps!$E$2:$E$1000,Comps!$A$2:$A$1000,A755,Comps!$C$2:$C$1000,"Sold",Comps!$H$2:$H$1000,"&lt;&gt;Loose"),""))</f>
        <v/>
      </c>
      <c r="L755" s="23">
        <f>IF(OR(A755="",J755=0),"",TEXT(MINIFS(Comps!$E$2:$E$1000,Comps!$A$2:$A$1000,A755,Comps!$C$2:$C$1000,"Sold",Comps!$H$2:$H$1000,"&lt;&gt;Loose"),"0")&amp;"-"&amp;TEXT(MAXIFS(Comps!$E$2:$E$1000,Comps!$A$2:$A$1000,A755,Comps!$C$2:$C$1000,"Sold",Comps!$H$2:$H$1000,"&lt;&gt;Loose"),"0"))</f>
        <v/>
      </c>
      <c r="M755" s="24">
        <f>IF(OR(F755="",H755=""),"",ROUND((F755+N(I755)+IF(N(I755)&gt;0,Settings!$B$14,0)+IFERROR(VLOOKUP(H755,Settings!$A$2:$C$10,3,FALSE),0)+Settings!$B$13)/(1-IFERROR(VLOOKUP(H755,Settings!$A$2:$C$10,2,FALSE),0)),2))</f>
        <v/>
      </c>
      <c r="N755" s="9" t="n"/>
      <c r="P755" s="22" t="n"/>
      <c r="Q755" s="22" t="n"/>
      <c r="R755" s="9" t="n"/>
      <c r="S755" s="9" t="n"/>
      <c r="T755" s="24">
        <f>IF(R755="","",ROUND(R755*IFERROR(VLOOKUP(H755,Settings!$A$2:$C$10,2,FALSE),0)+IFERROR(VLOOKUP(H755,Settings!$A$2:$C$10,3,FALSE),0),2))</f>
        <v/>
      </c>
      <c r="U755" s="24">
        <f>IF(R755="","",ROUND(R755-F755-N(S755)-IF(N(S755)&gt;0,Settings!$B$14,0)-T755,2))</f>
        <v/>
      </c>
      <c r="V755" s="23">
        <f>IF(OR(P755="",Q755=""),"",Q755-P755)</f>
        <v/>
      </c>
      <c r="W755" s="23">
        <f>IF(OR(P755="",O755&lt;&gt;"Listed"),"",TODAY()-P755)</f>
        <v/>
      </c>
    </row>
    <row r="756">
      <c r="E756" s="22" t="n"/>
      <c r="F756" s="9" t="n"/>
      <c r="I756" s="9" t="n"/>
      <c r="J756" s="23">
        <f>IF(A756="","",COUNTIFS(Comps!$A$2:$A$1000,A756,Comps!$C$2:$C$1000,"Sold",Comps!$H$2:$H$1000,"&lt;&gt;Loose"))</f>
        <v/>
      </c>
      <c r="K756" s="24">
        <f>IF(A756="","",IFERROR(AVERAGEIFS(Comps!$E$2:$E$1000,Comps!$A$2:$A$1000,A756,Comps!$C$2:$C$1000,"Sold",Comps!$H$2:$H$1000,"&lt;&gt;Loose"),""))</f>
        <v/>
      </c>
      <c r="L756" s="23">
        <f>IF(OR(A756="",J756=0),"",TEXT(MINIFS(Comps!$E$2:$E$1000,Comps!$A$2:$A$1000,A756,Comps!$C$2:$C$1000,"Sold",Comps!$H$2:$H$1000,"&lt;&gt;Loose"),"0")&amp;"-"&amp;TEXT(MAXIFS(Comps!$E$2:$E$1000,Comps!$A$2:$A$1000,A756,Comps!$C$2:$C$1000,"Sold",Comps!$H$2:$H$1000,"&lt;&gt;Loose"),"0"))</f>
        <v/>
      </c>
      <c r="M756" s="24">
        <f>IF(OR(F756="",H756=""),"",ROUND((F756+N(I756)+IF(N(I756)&gt;0,Settings!$B$14,0)+IFERROR(VLOOKUP(H756,Settings!$A$2:$C$10,3,FALSE),0)+Settings!$B$13)/(1-IFERROR(VLOOKUP(H756,Settings!$A$2:$C$10,2,FALSE),0)),2))</f>
        <v/>
      </c>
      <c r="N756" s="9" t="n"/>
      <c r="P756" s="22" t="n"/>
      <c r="Q756" s="22" t="n"/>
      <c r="R756" s="9" t="n"/>
      <c r="S756" s="9" t="n"/>
      <c r="T756" s="24">
        <f>IF(R756="","",ROUND(R756*IFERROR(VLOOKUP(H756,Settings!$A$2:$C$10,2,FALSE),0)+IFERROR(VLOOKUP(H756,Settings!$A$2:$C$10,3,FALSE),0),2))</f>
        <v/>
      </c>
      <c r="U756" s="24">
        <f>IF(R756="","",ROUND(R756-F756-N(S756)-IF(N(S756)&gt;0,Settings!$B$14,0)-T756,2))</f>
        <v/>
      </c>
      <c r="V756" s="23">
        <f>IF(OR(P756="",Q756=""),"",Q756-P756)</f>
        <v/>
      </c>
      <c r="W756" s="23">
        <f>IF(OR(P756="",O756&lt;&gt;"Listed"),"",TODAY()-P756)</f>
        <v/>
      </c>
    </row>
    <row r="757">
      <c r="E757" s="22" t="n"/>
      <c r="F757" s="9" t="n"/>
      <c r="I757" s="9" t="n"/>
      <c r="J757" s="23">
        <f>IF(A757="","",COUNTIFS(Comps!$A$2:$A$1000,A757,Comps!$C$2:$C$1000,"Sold",Comps!$H$2:$H$1000,"&lt;&gt;Loose"))</f>
        <v/>
      </c>
      <c r="K757" s="24">
        <f>IF(A757="","",IFERROR(AVERAGEIFS(Comps!$E$2:$E$1000,Comps!$A$2:$A$1000,A757,Comps!$C$2:$C$1000,"Sold",Comps!$H$2:$H$1000,"&lt;&gt;Loose"),""))</f>
        <v/>
      </c>
      <c r="L757" s="23">
        <f>IF(OR(A757="",J757=0),"",TEXT(MINIFS(Comps!$E$2:$E$1000,Comps!$A$2:$A$1000,A757,Comps!$C$2:$C$1000,"Sold",Comps!$H$2:$H$1000,"&lt;&gt;Loose"),"0")&amp;"-"&amp;TEXT(MAXIFS(Comps!$E$2:$E$1000,Comps!$A$2:$A$1000,A757,Comps!$C$2:$C$1000,"Sold",Comps!$H$2:$H$1000,"&lt;&gt;Loose"),"0"))</f>
        <v/>
      </c>
      <c r="M757" s="24">
        <f>IF(OR(F757="",H757=""),"",ROUND((F757+N(I757)+IF(N(I757)&gt;0,Settings!$B$14,0)+IFERROR(VLOOKUP(H757,Settings!$A$2:$C$10,3,FALSE),0)+Settings!$B$13)/(1-IFERROR(VLOOKUP(H757,Settings!$A$2:$C$10,2,FALSE),0)),2))</f>
        <v/>
      </c>
      <c r="N757" s="9" t="n"/>
      <c r="P757" s="22" t="n"/>
      <c r="Q757" s="22" t="n"/>
      <c r="R757" s="9" t="n"/>
      <c r="S757" s="9" t="n"/>
      <c r="T757" s="24">
        <f>IF(R757="","",ROUND(R757*IFERROR(VLOOKUP(H757,Settings!$A$2:$C$10,2,FALSE),0)+IFERROR(VLOOKUP(H757,Settings!$A$2:$C$10,3,FALSE),0),2))</f>
        <v/>
      </c>
      <c r="U757" s="24">
        <f>IF(R757="","",ROUND(R757-F757-N(S757)-IF(N(S757)&gt;0,Settings!$B$14,0)-T757,2))</f>
        <v/>
      </c>
      <c r="V757" s="23">
        <f>IF(OR(P757="",Q757=""),"",Q757-P757)</f>
        <v/>
      </c>
      <c r="W757" s="23">
        <f>IF(OR(P757="",O757&lt;&gt;"Listed"),"",TODAY()-P757)</f>
        <v/>
      </c>
    </row>
    <row r="758">
      <c r="E758" s="22" t="n"/>
      <c r="F758" s="9" t="n"/>
      <c r="I758" s="9" t="n"/>
      <c r="J758" s="23">
        <f>IF(A758="","",COUNTIFS(Comps!$A$2:$A$1000,A758,Comps!$C$2:$C$1000,"Sold",Comps!$H$2:$H$1000,"&lt;&gt;Loose"))</f>
        <v/>
      </c>
      <c r="K758" s="24">
        <f>IF(A758="","",IFERROR(AVERAGEIFS(Comps!$E$2:$E$1000,Comps!$A$2:$A$1000,A758,Comps!$C$2:$C$1000,"Sold",Comps!$H$2:$H$1000,"&lt;&gt;Loose"),""))</f>
        <v/>
      </c>
      <c r="L758" s="23">
        <f>IF(OR(A758="",J758=0),"",TEXT(MINIFS(Comps!$E$2:$E$1000,Comps!$A$2:$A$1000,A758,Comps!$C$2:$C$1000,"Sold",Comps!$H$2:$H$1000,"&lt;&gt;Loose"),"0")&amp;"-"&amp;TEXT(MAXIFS(Comps!$E$2:$E$1000,Comps!$A$2:$A$1000,A758,Comps!$C$2:$C$1000,"Sold",Comps!$H$2:$H$1000,"&lt;&gt;Loose"),"0"))</f>
        <v/>
      </c>
      <c r="M758" s="24">
        <f>IF(OR(F758="",H758=""),"",ROUND((F758+N(I758)+IF(N(I758)&gt;0,Settings!$B$14,0)+IFERROR(VLOOKUP(H758,Settings!$A$2:$C$10,3,FALSE),0)+Settings!$B$13)/(1-IFERROR(VLOOKUP(H758,Settings!$A$2:$C$10,2,FALSE),0)),2))</f>
        <v/>
      </c>
      <c r="N758" s="9" t="n"/>
      <c r="P758" s="22" t="n"/>
      <c r="Q758" s="22" t="n"/>
      <c r="R758" s="9" t="n"/>
      <c r="S758" s="9" t="n"/>
      <c r="T758" s="24">
        <f>IF(R758="","",ROUND(R758*IFERROR(VLOOKUP(H758,Settings!$A$2:$C$10,2,FALSE),0)+IFERROR(VLOOKUP(H758,Settings!$A$2:$C$10,3,FALSE),0),2))</f>
        <v/>
      </c>
      <c r="U758" s="24">
        <f>IF(R758="","",ROUND(R758-F758-N(S758)-IF(N(S758)&gt;0,Settings!$B$14,0)-T758,2))</f>
        <v/>
      </c>
      <c r="V758" s="23">
        <f>IF(OR(P758="",Q758=""),"",Q758-P758)</f>
        <v/>
      </c>
      <c r="W758" s="23">
        <f>IF(OR(P758="",O758&lt;&gt;"Listed"),"",TODAY()-P758)</f>
        <v/>
      </c>
    </row>
    <row r="759">
      <c r="E759" s="22" t="n"/>
      <c r="F759" s="9" t="n"/>
      <c r="I759" s="9" t="n"/>
      <c r="J759" s="23">
        <f>IF(A759="","",COUNTIFS(Comps!$A$2:$A$1000,A759,Comps!$C$2:$C$1000,"Sold",Comps!$H$2:$H$1000,"&lt;&gt;Loose"))</f>
        <v/>
      </c>
      <c r="K759" s="24">
        <f>IF(A759="","",IFERROR(AVERAGEIFS(Comps!$E$2:$E$1000,Comps!$A$2:$A$1000,A759,Comps!$C$2:$C$1000,"Sold",Comps!$H$2:$H$1000,"&lt;&gt;Loose"),""))</f>
        <v/>
      </c>
      <c r="L759" s="23">
        <f>IF(OR(A759="",J759=0),"",TEXT(MINIFS(Comps!$E$2:$E$1000,Comps!$A$2:$A$1000,A759,Comps!$C$2:$C$1000,"Sold",Comps!$H$2:$H$1000,"&lt;&gt;Loose"),"0")&amp;"-"&amp;TEXT(MAXIFS(Comps!$E$2:$E$1000,Comps!$A$2:$A$1000,A759,Comps!$C$2:$C$1000,"Sold",Comps!$H$2:$H$1000,"&lt;&gt;Loose"),"0"))</f>
        <v/>
      </c>
      <c r="M759" s="24">
        <f>IF(OR(F759="",H759=""),"",ROUND((F759+N(I759)+IF(N(I759)&gt;0,Settings!$B$14,0)+IFERROR(VLOOKUP(H759,Settings!$A$2:$C$10,3,FALSE),0)+Settings!$B$13)/(1-IFERROR(VLOOKUP(H759,Settings!$A$2:$C$10,2,FALSE),0)),2))</f>
        <v/>
      </c>
      <c r="N759" s="9" t="n"/>
      <c r="P759" s="22" t="n"/>
      <c r="Q759" s="22" t="n"/>
      <c r="R759" s="9" t="n"/>
      <c r="S759" s="9" t="n"/>
      <c r="T759" s="24">
        <f>IF(R759="","",ROUND(R759*IFERROR(VLOOKUP(H759,Settings!$A$2:$C$10,2,FALSE),0)+IFERROR(VLOOKUP(H759,Settings!$A$2:$C$10,3,FALSE),0),2))</f>
        <v/>
      </c>
      <c r="U759" s="24">
        <f>IF(R759="","",ROUND(R759-F759-N(S759)-IF(N(S759)&gt;0,Settings!$B$14,0)-T759,2))</f>
        <v/>
      </c>
      <c r="V759" s="23">
        <f>IF(OR(P759="",Q759=""),"",Q759-P759)</f>
        <v/>
      </c>
      <c r="W759" s="23">
        <f>IF(OR(P759="",O759&lt;&gt;"Listed"),"",TODAY()-P759)</f>
        <v/>
      </c>
    </row>
    <row r="760">
      <c r="E760" s="22" t="n"/>
      <c r="F760" s="9" t="n"/>
      <c r="I760" s="9" t="n"/>
      <c r="J760" s="23">
        <f>IF(A760="","",COUNTIFS(Comps!$A$2:$A$1000,A760,Comps!$C$2:$C$1000,"Sold",Comps!$H$2:$H$1000,"&lt;&gt;Loose"))</f>
        <v/>
      </c>
      <c r="K760" s="24">
        <f>IF(A760="","",IFERROR(AVERAGEIFS(Comps!$E$2:$E$1000,Comps!$A$2:$A$1000,A760,Comps!$C$2:$C$1000,"Sold",Comps!$H$2:$H$1000,"&lt;&gt;Loose"),""))</f>
        <v/>
      </c>
      <c r="L760" s="23">
        <f>IF(OR(A760="",J760=0),"",TEXT(MINIFS(Comps!$E$2:$E$1000,Comps!$A$2:$A$1000,A760,Comps!$C$2:$C$1000,"Sold",Comps!$H$2:$H$1000,"&lt;&gt;Loose"),"0")&amp;"-"&amp;TEXT(MAXIFS(Comps!$E$2:$E$1000,Comps!$A$2:$A$1000,A760,Comps!$C$2:$C$1000,"Sold",Comps!$H$2:$H$1000,"&lt;&gt;Loose"),"0"))</f>
        <v/>
      </c>
      <c r="M760" s="24">
        <f>IF(OR(F760="",H760=""),"",ROUND((F760+N(I760)+IF(N(I760)&gt;0,Settings!$B$14,0)+IFERROR(VLOOKUP(H760,Settings!$A$2:$C$10,3,FALSE),0)+Settings!$B$13)/(1-IFERROR(VLOOKUP(H760,Settings!$A$2:$C$10,2,FALSE),0)),2))</f>
        <v/>
      </c>
      <c r="N760" s="9" t="n"/>
      <c r="P760" s="22" t="n"/>
      <c r="Q760" s="22" t="n"/>
      <c r="R760" s="9" t="n"/>
      <c r="S760" s="9" t="n"/>
      <c r="T760" s="24">
        <f>IF(R760="","",ROUND(R760*IFERROR(VLOOKUP(H760,Settings!$A$2:$C$10,2,FALSE),0)+IFERROR(VLOOKUP(H760,Settings!$A$2:$C$10,3,FALSE),0),2))</f>
        <v/>
      </c>
      <c r="U760" s="24">
        <f>IF(R760="","",ROUND(R760-F760-N(S760)-IF(N(S760)&gt;0,Settings!$B$14,0)-T760,2))</f>
        <v/>
      </c>
      <c r="V760" s="23">
        <f>IF(OR(P760="",Q760=""),"",Q760-P760)</f>
        <v/>
      </c>
      <c r="W760" s="23">
        <f>IF(OR(P760="",O760&lt;&gt;"Listed"),"",TODAY()-P760)</f>
        <v/>
      </c>
    </row>
    <row r="761">
      <c r="E761" s="22" t="n"/>
      <c r="F761" s="9" t="n"/>
      <c r="I761" s="9" t="n"/>
      <c r="J761" s="23">
        <f>IF(A761="","",COUNTIFS(Comps!$A$2:$A$1000,A761,Comps!$C$2:$C$1000,"Sold",Comps!$H$2:$H$1000,"&lt;&gt;Loose"))</f>
        <v/>
      </c>
      <c r="K761" s="24">
        <f>IF(A761="","",IFERROR(AVERAGEIFS(Comps!$E$2:$E$1000,Comps!$A$2:$A$1000,A761,Comps!$C$2:$C$1000,"Sold",Comps!$H$2:$H$1000,"&lt;&gt;Loose"),""))</f>
        <v/>
      </c>
      <c r="L761" s="23">
        <f>IF(OR(A761="",J761=0),"",TEXT(MINIFS(Comps!$E$2:$E$1000,Comps!$A$2:$A$1000,A761,Comps!$C$2:$C$1000,"Sold",Comps!$H$2:$H$1000,"&lt;&gt;Loose"),"0")&amp;"-"&amp;TEXT(MAXIFS(Comps!$E$2:$E$1000,Comps!$A$2:$A$1000,A761,Comps!$C$2:$C$1000,"Sold",Comps!$H$2:$H$1000,"&lt;&gt;Loose"),"0"))</f>
        <v/>
      </c>
      <c r="M761" s="24">
        <f>IF(OR(F761="",H761=""),"",ROUND((F761+N(I761)+IF(N(I761)&gt;0,Settings!$B$14,0)+IFERROR(VLOOKUP(H761,Settings!$A$2:$C$10,3,FALSE),0)+Settings!$B$13)/(1-IFERROR(VLOOKUP(H761,Settings!$A$2:$C$10,2,FALSE),0)),2))</f>
        <v/>
      </c>
      <c r="N761" s="9" t="n"/>
      <c r="P761" s="22" t="n"/>
      <c r="Q761" s="22" t="n"/>
      <c r="R761" s="9" t="n"/>
      <c r="S761" s="9" t="n"/>
      <c r="T761" s="24">
        <f>IF(R761="","",ROUND(R761*IFERROR(VLOOKUP(H761,Settings!$A$2:$C$10,2,FALSE),0)+IFERROR(VLOOKUP(H761,Settings!$A$2:$C$10,3,FALSE),0),2))</f>
        <v/>
      </c>
      <c r="U761" s="24">
        <f>IF(R761="","",ROUND(R761-F761-N(S761)-IF(N(S761)&gt;0,Settings!$B$14,0)-T761,2))</f>
        <v/>
      </c>
      <c r="V761" s="23">
        <f>IF(OR(P761="",Q761=""),"",Q761-P761)</f>
        <v/>
      </c>
      <c r="W761" s="23">
        <f>IF(OR(P761="",O761&lt;&gt;"Listed"),"",TODAY()-P761)</f>
        <v/>
      </c>
    </row>
    <row r="762">
      <c r="E762" s="22" t="n"/>
      <c r="F762" s="9" t="n"/>
      <c r="I762" s="9" t="n"/>
      <c r="J762" s="23">
        <f>IF(A762="","",COUNTIFS(Comps!$A$2:$A$1000,A762,Comps!$C$2:$C$1000,"Sold",Comps!$H$2:$H$1000,"&lt;&gt;Loose"))</f>
        <v/>
      </c>
      <c r="K762" s="24">
        <f>IF(A762="","",IFERROR(AVERAGEIFS(Comps!$E$2:$E$1000,Comps!$A$2:$A$1000,A762,Comps!$C$2:$C$1000,"Sold",Comps!$H$2:$H$1000,"&lt;&gt;Loose"),""))</f>
        <v/>
      </c>
      <c r="L762" s="23">
        <f>IF(OR(A762="",J762=0),"",TEXT(MINIFS(Comps!$E$2:$E$1000,Comps!$A$2:$A$1000,A762,Comps!$C$2:$C$1000,"Sold",Comps!$H$2:$H$1000,"&lt;&gt;Loose"),"0")&amp;"-"&amp;TEXT(MAXIFS(Comps!$E$2:$E$1000,Comps!$A$2:$A$1000,A762,Comps!$C$2:$C$1000,"Sold",Comps!$H$2:$H$1000,"&lt;&gt;Loose"),"0"))</f>
        <v/>
      </c>
      <c r="M762" s="24">
        <f>IF(OR(F762="",H762=""),"",ROUND((F762+N(I762)+IF(N(I762)&gt;0,Settings!$B$14,0)+IFERROR(VLOOKUP(H762,Settings!$A$2:$C$10,3,FALSE),0)+Settings!$B$13)/(1-IFERROR(VLOOKUP(H762,Settings!$A$2:$C$10,2,FALSE),0)),2))</f>
        <v/>
      </c>
      <c r="N762" s="9" t="n"/>
      <c r="P762" s="22" t="n"/>
      <c r="Q762" s="22" t="n"/>
      <c r="R762" s="9" t="n"/>
      <c r="S762" s="9" t="n"/>
      <c r="T762" s="24">
        <f>IF(R762="","",ROUND(R762*IFERROR(VLOOKUP(H762,Settings!$A$2:$C$10,2,FALSE),0)+IFERROR(VLOOKUP(H762,Settings!$A$2:$C$10,3,FALSE),0),2))</f>
        <v/>
      </c>
      <c r="U762" s="24">
        <f>IF(R762="","",ROUND(R762-F762-N(S762)-IF(N(S762)&gt;0,Settings!$B$14,0)-T762,2))</f>
        <v/>
      </c>
      <c r="V762" s="23">
        <f>IF(OR(P762="",Q762=""),"",Q762-P762)</f>
        <v/>
      </c>
      <c r="W762" s="23">
        <f>IF(OR(P762="",O762&lt;&gt;"Listed"),"",TODAY()-P762)</f>
        <v/>
      </c>
    </row>
    <row r="763">
      <c r="E763" s="22" t="n"/>
      <c r="F763" s="9" t="n"/>
      <c r="I763" s="9" t="n"/>
      <c r="J763" s="23">
        <f>IF(A763="","",COUNTIFS(Comps!$A$2:$A$1000,A763,Comps!$C$2:$C$1000,"Sold",Comps!$H$2:$H$1000,"&lt;&gt;Loose"))</f>
        <v/>
      </c>
      <c r="K763" s="24">
        <f>IF(A763="","",IFERROR(AVERAGEIFS(Comps!$E$2:$E$1000,Comps!$A$2:$A$1000,A763,Comps!$C$2:$C$1000,"Sold",Comps!$H$2:$H$1000,"&lt;&gt;Loose"),""))</f>
        <v/>
      </c>
      <c r="L763" s="23">
        <f>IF(OR(A763="",J763=0),"",TEXT(MINIFS(Comps!$E$2:$E$1000,Comps!$A$2:$A$1000,A763,Comps!$C$2:$C$1000,"Sold",Comps!$H$2:$H$1000,"&lt;&gt;Loose"),"0")&amp;"-"&amp;TEXT(MAXIFS(Comps!$E$2:$E$1000,Comps!$A$2:$A$1000,A763,Comps!$C$2:$C$1000,"Sold",Comps!$H$2:$H$1000,"&lt;&gt;Loose"),"0"))</f>
        <v/>
      </c>
      <c r="M763" s="24">
        <f>IF(OR(F763="",H763=""),"",ROUND((F763+N(I763)+IF(N(I763)&gt;0,Settings!$B$14,0)+IFERROR(VLOOKUP(H763,Settings!$A$2:$C$10,3,FALSE),0)+Settings!$B$13)/(1-IFERROR(VLOOKUP(H763,Settings!$A$2:$C$10,2,FALSE),0)),2))</f>
        <v/>
      </c>
      <c r="N763" s="9" t="n"/>
      <c r="P763" s="22" t="n"/>
      <c r="Q763" s="22" t="n"/>
      <c r="R763" s="9" t="n"/>
      <c r="S763" s="9" t="n"/>
      <c r="T763" s="24">
        <f>IF(R763="","",ROUND(R763*IFERROR(VLOOKUP(H763,Settings!$A$2:$C$10,2,FALSE),0)+IFERROR(VLOOKUP(H763,Settings!$A$2:$C$10,3,FALSE),0),2))</f>
        <v/>
      </c>
      <c r="U763" s="24">
        <f>IF(R763="","",ROUND(R763-F763-N(S763)-IF(N(S763)&gt;0,Settings!$B$14,0)-T763,2))</f>
        <v/>
      </c>
      <c r="V763" s="23">
        <f>IF(OR(P763="",Q763=""),"",Q763-P763)</f>
        <v/>
      </c>
      <c r="W763" s="23">
        <f>IF(OR(P763="",O763&lt;&gt;"Listed"),"",TODAY()-P763)</f>
        <v/>
      </c>
    </row>
    <row r="764">
      <c r="E764" s="22" t="n"/>
      <c r="F764" s="9" t="n"/>
      <c r="I764" s="9" t="n"/>
      <c r="J764" s="23">
        <f>IF(A764="","",COUNTIFS(Comps!$A$2:$A$1000,A764,Comps!$C$2:$C$1000,"Sold",Comps!$H$2:$H$1000,"&lt;&gt;Loose"))</f>
        <v/>
      </c>
      <c r="K764" s="24">
        <f>IF(A764="","",IFERROR(AVERAGEIFS(Comps!$E$2:$E$1000,Comps!$A$2:$A$1000,A764,Comps!$C$2:$C$1000,"Sold",Comps!$H$2:$H$1000,"&lt;&gt;Loose"),""))</f>
        <v/>
      </c>
      <c r="L764" s="23">
        <f>IF(OR(A764="",J764=0),"",TEXT(MINIFS(Comps!$E$2:$E$1000,Comps!$A$2:$A$1000,A764,Comps!$C$2:$C$1000,"Sold",Comps!$H$2:$H$1000,"&lt;&gt;Loose"),"0")&amp;"-"&amp;TEXT(MAXIFS(Comps!$E$2:$E$1000,Comps!$A$2:$A$1000,A764,Comps!$C$2:$C$1000,"Sold",Comps!$H$2:$H$1000,"&lt;&gt;Loose"),"0"))</f>
        <v/>
      </c>
      <c r="M764" s="24">
        <f>IF(OR(F764="",H764=""),"",ROUND((F764+N(I764)+IF(N(I764)&gt;0,Settings!$B$14,0)+IFERROR(VLOOKUP(H764,Settings!$A$2:$C$10,3,FALSE),0)+Settings!$B$13)/(1-IFERROR(VLOOKUP(H764,Settings!$A$2:$C$10,2,FALSE),0)),2))</f>
        <v/>
      </c>
      <c r="N764" s="9" t="n"/>
      <c r="P764" s="22" t="n"/>
      <c r="Q764" s="22" t="n"/>
      <c r="R764" s="9" t="n"/>
      <c r="S764" s="9" t="n"/>
      <c r="T764" s="24">
        <f>IF(R764="","",ROUND(R764*IFERROR(VLOOKUP(H764,Settings!$A$2:$C$10,2,FALSE),0)+IFERROR(VLOOKUP(H764,Settings!$A$2:$C$10,3,FALSE),0),2))</f>
        <v/>
      </c>
      <c r="U764" s="24">
        <f>IF(R764="","",ROUND(R764-F764-N(S764)-IF(N(S764)&gt;0,Settings!$B$14,0)-T764,2))</f>
        <v/>
      </c>
      <c r="V764" s="23">
        <f>IF(OR(P764="",Q764=""),"",Q764-P764)</f>
        <v/>
      </c>
      <c r="W764" s="23">
        <f>IF(OR(P764="",O764&lt;&gt;"Listed"),"",TODAY()-P764)</f>
        <v/>
      </c>
    </row>
    <row r="765">
      <c r="E765" s="22" t="n"/>
      <c r="F765" s="9" t="n"/>
      <c r="I765" s="9" t="n"/>
      <c r="J765" s="23">
        <f>IF(A765="","",COUNTIFS(Comps!$A$2:$A$1000,A765,Comps!$C$2:$C$1000,"Sold",Comps!$H$2:$H$1000,"&lt;&gt;Loose"))</f>
        <v/>
      </c>
      <c r="K765" s="24">
        <f>IF(A765="","",IFERROR(AVERAGEIFS(Comps!$E$2:$E$1000,Comps!$A$2:$A$1000,A765,Comps!$C$2:$C$1000,"Sold",Comps!$H$2:$H$1000,"&lt;&gt;Loose"),""))</f>
        <v/>
      </c>
      <c r="L765" s="23">
        <f>IF(OR(A765="",J765=0),"",TEXT(MINIFS(Comps!$E$2:$E$1000,Comps!$A$2:$A$1000,A765,Comps!$C$2:$C$1000,"Sold",Comps!$H$2:$H$1000,"&lt;&gt;Loose"),"0")&amp;"-"&amp;TEXT(MAXIFS(Comps!$E$2:$E$1000,Comps!$A$2:$A$1000,A765,Comps!$C$2:$C$1000,"Sold",Comps!$H$2:$H$1000,"&lt;&gt;Loose"),"0"))</f>
        <v/>
      </c>
      <c r="M765" s="24">
        <f>IF(OR(F765="",H765=""),"",ROUND((F765+N(I765)+IF(N(I765)&gt;0,Settings!$B$14,0)+IFERROR(VLOOKUP(H765,Settings!$A$2:$C$10,3,FALSE),0)+Settings!$B$13)/(1-IFERROR(VLOOKUP(H765,Settings!$A$2:$C$10,2,FALSE),0)),2))</f>
        <v/>
      </c>
      <c r="N765" s="9" t="n"/>
      <c r="P765" s="22" t="n"/>
      <c r="Q765" s="22" t="n"/>
      <c r="R765" s="9" t="n"/>
      <c r="S765" s="9" t="n"/>
      <c r="T765" s="24">
        <f>IF(R765="","",ROUND(R765*IFERROR(VLOOKUP(H765,Settings!$A$2:$C$10,2,FALSE),0)+IFERROR(VLOOKUP(H765,Settings!$A$2:$C$10,3,FALSE),0),2))</f>
        <v/>
      </c>
      <c r="U765" s="24">
        <f>IF(R765="","",ROUND(R765-F765-N(S765)-IF(N(S765)&gt;0,Settings!$B$14,0)-T765,2))</f>
        <v/>
      </c>
      <c r="V765" s="23">
        <f>IF(OR(P765="",Q765=""),"",Q765-P765)</f>
        <v/>
      </c>
      <c r="W765" s="23">
        <f>IF(OR(P765="",O765&lt;&gt;"Listed"),"",TODAY()-P765)</f>
        <v/>
      </c>
    </row>
    <row r="766">
      <c r="E766" s="22" t="n"/>
      <c r="F766" s="9" t="n"/>
      <c r="I766" s="9" t="n"/>
      <c r="J766" s="23">
        <f>IF(A766="","",COUNTIFS(Comps!$A$2:$A$1000,A766,Comps!$C$2:$C$1000,"Sold",Comps!$H$2:$H$1000,"&lt;&gt;Loose"))</f>
        <v/>
      </c>
      <c r="K766" s="24">
        <f>IF(A766="","",IFERROR(AVERAGEIFS(Comps!$E$2:$E$1000,Comps!$A$2:$A$1000,A766,Comps!$C$2:$C$1000,"Sold",Comps!$H$2:$H$1000,"&lt;&gt;Loose"),""))</f>
        <v/>
      </c>
      <c r="L766" s="23">
        <f>IF(OR(A766="",J766=0),"",TEXT(MINIFS(Comps!$E$2:$E$1000,Comps!$A$2:$A$1000,A766,Comps!$C$2:$C$1000,"Sold",Comps!$H$2:$H$1000,"&lt;&gt;Loose"),"0")&amp;"-"&amp;TEXT(MAXIFS(Comps!$E$2:$E$1000,Comps!$A$2:$A$1000,A766,Comps!$C$2:$C$1000,"Sold",Comps!$H$2:$H$1000,"&lt;&gt;Loose"),"0"))</f>
        <v/>
      </c>
      <c r="M766" s="24">
        <f>IF(OR(F766="",H766=""),"",ROUND((F766+N(I766)+IF(N(I766)&gt;0,Settings!$B$14,0)+IFERROR(VLOOKUP(H766,Settings!$A$2:$C$10,3,FALSE),0)+Settings!$B$13)/(1-IFERROR(VLOOKUP(H766,Settings!$A$2:$C$10,2,FALSE),0)),2))</f>
        <v/>
      </c>
      <c r="N766" s="9" t="n"/>
      <c r="P766" s="22" t="n"/>
      <c r="Q766" s="22" t="n"/>
      <c r="R766" s="9" t="n"/>
      <c r="S766" s="9" t="n"/>
      <c r="T766" s="24">
        <f>IF(R766="","",ROUND(R766*IFERROR(VLOOKUP(H766,Settings!$A$2:$C$10,2,FALSE),0)+IFERROR(VLOOKUP(H766,Settings!$A$2:$C$10,3,FALSE),0),2))</f>
        <v/>
      </c>
      <c r="U766" s="24">
        <f>IF(R766="","",ROUND(R766-F766-N(S766)-IF(N(S766)&gt;0,Settings!$B$14,0)-T766,2))</f>
        <v/>
      </c>
      <c r="V766" s="23">
        <f>IF(OR(P766="",Q766=""),"",Q766-P766)</f>
        <v/>
      </c>
      <c r="W766" s="23">
        <f>IF(OR(P766="",O766&lt;&gt;"Listed"),"",TODAY()-P766)</f>
        <v/>
      </c>
    </row>
    <row r="767">
      <c r="E767" s="22" t="n"/>
      <c r="F767" s="9" t="n"/>
      <c r="I767" s="9" t="n"/>
      <c r="J767" s="23">
        <f>IF(A767="","",COUNTIFS(Comps!$A$2:$A$1000,A767,Comps!$C$2:$C$1000,"Sold",Comps!$H$2:$H$1000,"&lt;&gt;Loose"))</f>
        <v/>
      </c>
      <c r="K767" s="24">
        <f>IF(A767="","",IFERROR(AVERAGEIFS(Comps!$E$2:$E$1000,Comps!$A$2:$A$1000,A767,Comps!$C$2:$C$1000,"Sold",Comps!$H$2:$H$1000,"&lt;&gt;Loose"),""))</f>
        <v/>
      </c>
      <c r="L767" s="23">
        <f>IF(OR(A767="",J767=0),"",TEXT(MINIFS(Comps!$E$2:$E$1000,Comps!$A$2:$A$1000,A767,Comps!$C$2:$C$1000,"Sold",Comps!$H$2:$H$1000,"&lt;&gt;Loose"),"0")&amp;"-"&amp;TEXT(MAXIFS(Comps!$E$2:$E$1000,Comps!$A$2:$A$1000,A767,Comps!$C$2:$C$1000,"Sold",Comps!$H$2:$H$1000,"&lt;&gt;Loose"),"0"))</f>
        <v/>
      </c>
      <c r="M767" s="24">
        <f>IF(OR(F767="",H767=""),"",ROUND((F767+N(I767)+IF(N(I767)&gt;0,Settings!$B$14,0)+IFERROR(VLOOKUP(H767,Settings!$A$2:$C$10,3,FALSE),0)+Settings!$B$13)/(1-IFERROR(VLOOKUP(H767,Settings!$A$2:$C$10,2,FALSE),0)),2))</f>
        <v/>
      </c>
      <c r="N767" s="9" t="n"/>
      <c r="P767" s="22" t="n"/>
      <c r="Q767" s="22" t="n"/>
      <c r="R767" s="9" t="n"/>
      <c r="S767" s="9" t="n"/>
      <c r="T767" s="24">
        <f>IF(R767="","",ROUND(R767*IFERROR(VLOOKUP(H767,Settings!$A$2:$C$10,2,FALSE),0)+IFERROR(VLOOKUP(H767,Settings!$A$2:$C$10,3,FALSE),0),2))</f>
        <v/>
      </c>
      <c r="U767" s="24">
        <f>IF(R767="","",ROUND(R767-F767-N(S767)-IF(N(S767)&gt;0,Settings!$B$14,0)-T767,2))</f>
        <v/>
      </c>
      <c r="V767" s="23">
        <f>IF(OR(P767="",Q767=""),"",Q767-P767)</f>
        <v/>
      </c>
      <c r="W767" s="23">
        <f>IF(OR(P767="",O767&lt;&gt;"Listed"),"",TODAY()-P767)</f>
        <v/>
      </c>
    </row>
    <row r="768">
      <c r="E768" s="22" t="n"/>
      <c r="F768" s="9" t="n"/>
      <c r="I768" s="9" t="n"/>
      <c r="J768" s="23">
        <f>IF(A768="","",COUNTIFS(Comps!$A$2:$A$1000,A768,Comps!$C$2:$C$1000,"Sold",Comps!$H$2:$H$1000,"&lt;&gt;Loose"))</f>
        <v/>
      </c>
      <c r="K768" s="24">
        <f>IF(A768="","",IFERROR(AVERAGEIFS(Comps!$E$2:$E$1000,Comps!$A$2:$A$1000,A768,Comps!$C$2:$C$1000,"Sold",Comps!$H$2:$H$1000,"&lt;&gt;Loose"),""))</f>
        <v/>
      </c>
      <c r="L768" s="23">
        <f>IF(OR(A768="",J768=0),"",TEXT(MINIFS(Comps!$E$2:$E$1000,Comps!$A$2:$A$1000,A768,Comps!$C$2:$C$1000,"Sold",Comps!$H$2:$H$1000,"&lt;&gt;Loose"),"0")&amp;"-"&amp;TEXT(MAXIFS(Comps!$E$2:$E$1000,Comps!$A$2:$A$1000,A768,Comps!$C$2:$C$1000,"Sold",Comps!$H$2:$H$1000,"&lt;&gt;Loose"),"0"))</f>
        <v/>
      </c>
      <c r="M768" s="24">
        <f>IF(OR(F768="",H768=""),"",ROUND((F768+N(I768)+IF(N(I768)&gt;0,Settings!$B$14,0)+IFERROR(VLOOKUP(H768,Settings!$A$2:$C$10,3,FALSE),0)+Settings!$B$13)/(1-IFERROR(VLOOKUP(H768,Settings!$A$2:$C$10,2,FALSE),0)),2))</f>
        <v/>
      </c>
      <c r="N768" s="9" t="n"/>
      <c r="P768" s="22" t="n"/>
      <c r="Q768" s="22" t="n"/>
      <c r="R768" s="9" t="n"/>
      <c r="S768" s="9" t="n"/>
      <c r="T768" s="24">
        <f>IF(R768="","",ROUND(R768*IFERROR(VLOOKUP(H768,Settings!$A$2:$C$10,2,FALSE),0)+IFERROR(VLOOKUP(H768,Settings!$A$2:$C$10,3,FALSE),0),2))</f>
        <v/>
      </c>
      <c r="U768" s="24">
        <f>IF(R768="","",ROUND(R768-F768-N(S768)-IF(N(S768)&gt;0,Settings!$B$14,0)-T768,2))</f>
        <v/>
      </c>
      <c r="V768" s="23">
        <f>IF(OR(P768="",Q768=""),"",Q768-P768)</f>
        <v/>
      </c>
      <c r="W768" s="23">
        <f>IF(OR(P768="",O768&lt;&gt;"Listed"),"",TODAY()-P768)</f>
        <v/>
      </c>
    </row>
    <row r="769">
      <c r="E769" s="22" t="n"/>
      <c r="F769" s="9" t="n"/>
      <c r="I769" s="9" t="n"/>
      <c r="J769" s="23">
        <f>IF(A769="","",COUNTIFS(Comps!$A$2:$A$1000,A769,Comps!$C$2:$C$1000,"Sold",Comps!$H$2:$H$1000,"&lt;&gt;Loose"))</f>
        <v/>
      </c>
      <c r="K769" s="24">
        <f>IF(A769="","",IFERROR(AVERAGEIFS(Comps!$E$2:$E$1000,Comps!$A$2:$A$1000,A769,Comps!$C$2:$C$1000,"Sold",Comps!$H$2:$H$1000,"&lt;&gt;Loose"),""))</f>
        <v/>
      </c>
      <c r="L769" s="23">
        <f>IF(OR(A769="",J769=0),"",TEXT(MINIFS(Comps!$E$2:$E$1000,Comps!$A$2:$A$1000,A769,Comps!$C$2:$C$1000,"Sold",Comps!$H$2:$H$1000,"&lt;&gt;Loose"),"0")&amp;"-"&amp;TEXT(MAXIFS(Comps!$E$2:$E$1000,Comps!$A$2:$A$1000,A769,Comps!$C$2:$C$1000,"Sold",Comps!$H$2:$H$1000,"&lt;&gt;Loose"),"0"))</f>
        <v/>
      </c>
      <c r="M769" s="24">
        <f>IF(OR(F769="",H769=""),"",ROUND((F769+N(I769)+IF(N(I769)&gt;0,Settings!$B$14,0)+IFERROR(VLOOKUP(H769,Settings!$A$2:$C$10,3,FALSE),0)+Settings!$B$13)/(1-IFERROR(VLOOKUP(H769,Settings!$A$2:$C$10,2,FALSE),0)),2))</f>
        <v/>
      </c>
      <c r="N769" s="9" t="n"/>
      <c r="P769" s="22" t="n"/>
      <c r="Q769" s="22" t="n"/>
      <c r="R769" s="9" t="n"/>
      <c r="S769" s="9" t="n"/>
      <c r="T769" s="24">
        <f>IF(R769="","",ROUND(R769*IFERROR(VLOOKUP(H769,Settings!$A$2:$C$10,2,FALSE),0)+IFERROR(VLOOKUP(H769,Settings!$A$2:$C$10,3,FALSE),0),2))</f>
        <v/>
      </c>
      <c r="U769" s="24">
        <f>IF(R769="","",ROUND(R769-F769-N(S769)-IF(N(S769)&gt;0,Settings!$B$14,0)-T769,2))</f>
        <v/>
      </c>
      <c r="V769" s="23">
        <f>IF(OR(P769="",Q769=""),"",Q769-P769)</f>
        <v/>
      </c>
      <c r="W769" s="23">
        <f>IF(OR(P769="",O769&lt;&gt;"Listed"),"",TODAY()-P769)</f>
        <v/>
      </c>
    </row>
    <row r="770">
      <c r="E770" s="22" t="n"/>
      <c r="F770" s="9" t="n"/>
      <c r="I770" s="9" t="n"/>
      <c r="J770" s="23">
        <f>IF(A770="","",COUNTIFS(Comps!$A$2:$A$1000,A770,Comps!$C$2:$C$1000,"Sold",Comps!$H$2:$H$1000,"&lt;&gt;Loose"))</f>
        <v/>
      </c>
      <c r="K770" s="24">
        <f>IF(A770="","",IFERROR(AVERAGEIFS(Comps!$E$2:$E$1000,Comps!$A$2:$A$1000,A770,Comps!$C$2:$C$1000,"Sold",Comps!$H$2:$H$1000,"&lt;&gt;Loose"),""))</f>
        <v/>
      </c>
      <c r="L770" s="23">
        <f>IF(OR(A770="",J770=0),"",TEXT(MINIFS(Comps!$E$2:$E$1000,Comps!$A$2:$A$1000,A770,Comps!$C$2:$C$1000,"Sold",Comps!$H$2:$H$1000,"&lt;&gt;Loose"),"0")&amp;"-"&amp;TEXT(MAXIFS(Comps!$E$2:$E$1000,Comps!$A$2:$A$1000,A770,Comps!$C$2:$C$1000,"Sold",Comps!$H$2:$H$1000,"&lt;&gt;Loose"),"0"))</f>
        <v/>
      </c>
      <c r="M770" s="24">
        <f>IF(OR(F770="",H770=""),"",ROUND((F770+N(I770)+IF(N(I770)&gt;0,Settings!$B$14,0)+IFERROR(VLOOKUP(H770,Settings!$A$2:$C$10,3,FALSE),0)+Settings!$B$13)/(1-IFERROR(VLOOKUP(H770,Settings!$A$2:$C$10,2,FALSE),0)),2))</f>
        <v/>
      </c>
      <c r="N770" s="9" t="n"/>
      <c r="P770" s="22" t="n"/>
      <c r="Q770" s="22" t="n"/>
      <c r="R770" s="9" t="n"/>
      <c r="S770" s="9" t="n"/>
      <c r="T770" s="24">
        <f>IF(R770="","",ROUND(R770*IFERROR(VLOOKUP(H770,Settings!$A$2:$C$10,2,FALSE),0)+IFERROR(VLOOKUP(H770,Settings!$A$2:$C$10,3,FALSE),0),2))</f>
        <v/>
      </c>
      <c r="U770" s="24">
        <f>IF(R770="","",ROUND(R770-F770-N(S770)-IF(N(S770)&gt;0,Settings!$B$14,0)-T770,2))</f>
        <v/>
      </c>
      <c r="V770" s="23">
        <f>IF(OR(P770="",Q770=""),"",Q770-P770)</f>
        <v/>
      </c>
      <c r="W770" s="23">
        <f>IF(OR(P770="",O770&lt;&gt;"Listed"),"",TODAY()-P770)</f>
        <v/>
      </c>
    </row>
    <row r="771">
      <c r="E771" s="22" t="n"/>
      <c r="F771" s="9" t="n"/>
      <c r="I771" s="9" t="n"/>
      <c r="J771" s="23">
        <f>IF(A771="","",COUNTIFS(Comps!$A$2:$A$1000,A771,Comps!$C$2:$C$1000,"Sold",Comps!$H$2:$H$1000,"&lt;&gt;Loose"))</f>
        <v/>
      </c>
      <c r="K771" s="24">
        <f>IF(A771="","",IFERROR(AVERAGEIFS(Comps!$E$2:$E$1000,Comps!$A$2:$A$1000,A771,Comps!$C$2:$C$1000,"Sold",Comps!$H$2:$H$1000,"&lt;&gt;Loose"),""))</f>
        <v/>
      </c>
      <c r="L771" s="23">
        <f>IF(OR(A771="",J771=0),"",TEXT(MINIFS(Comps!$E$2:$E$1000,Comps!$A$2:$A$1000,A771,Comps!$C$2:$C$1000,"Sold",Comps!$H$2:$H$1000,"&lt;&gt;Loose"),"0")&amp;"-"&amp;TEXT(MAXIFS(Comps!$E$2:$E$1000,Comps!$A$2:$A$1000,A771,Comps!$C$2:$C$1000,"Sold",Comps!$H$2:$H$1000,"&lt;&gt;Loose"),"0"))</f>
        <v/>
      </c>
      <c r="M771" s="24">
        <f>IF(OR(F771="",H771=""),"",ROUND((F771+N(I771)+IF(N(I771)&gt;0,Settings!$B$14,0)+IFERROR(VLOOKUP(H771,Settings!$A$2:$C$10,3,FALSE),0)+Settings!$B$13)/(1-IFERROR(VLOOKUP(H771,Settings!$A$2:$C$10,2,FALSE),0)),2))</f>
        <v/>
      </c>
      <c r="N771" s="9" t="n"/>
      <c r="P771" s="22" t="n"/>
      <c r="Q771" s="22" t="n"/>
      <c r="R771" s="9" t="n"/>
      <c r="S771" s="9" t="n"/>
      <c r="T771" s="24">
        <f>IF(R771="","",ROUND(R771*IFERROR(VLOOKUP(H771,Settings!$A$2:$C$10,2,FALSE),0)+IFERROR(VLOOKUP(H771,Settings!$A$2:$C$10,3,FALSE),0),2))</f>
        <v/>
      </c>
      <c r="U771" s="24">
        <f>IF(R771="","",ROUND(R771-F771-N(S771)-IF(N(S771)&gt;0,Settings!$B$14,0)-T771,2))</f>
        <v/>
      </c>
      <c r="V771" s="23">
        <f>IF(OR(P771="",Q771=""),"",Q771-P771)</f>
        <v/>
      </c>
      <c r="W771" s="23">
        <f>IF(OR(P771="",O771&lt;&gt;"Listed"),"",TODAY()-P771)</f>
        <v/>
      </c>
    </row>
    <row r="772">
      <c r="E772" s="22" t="n"/>
      <c r="F772" s="9" t="n"/>
      <c r="I772" s="9" t="n"/>
      <c r="J772" s="23">
        <f>IF(A772="","",COUNTIFS(Comps!$A$2:$A$1000,A772,Comps!$C$2:$C$1000,"Sold",Comps!$H$2:$H$1000,"&lt;&gt;Loose"))</f>
        <v/>
      </c>
      <c r="K772" s="24">
        <f>IF(A772="","",IFERROR(AVERAGEIFS(Comps!$E$2:$E$1000,Comps!$A$2:$A$1000,A772,Comps!$C$2:$C$1000,"Sold",Comps!$H$2:$H$1000,"&lt;&gt;Loose"),""))</f>
        <v/>
      </c>
      <c r="L772" s="23">
        <f>IF(OR(A772="",J772=0),"",TEXT(MINIFS(Comps!$E$2:$E$1000,Comps!$A$2:$A$1000,A772,Comps!$C$2:$C$1000,"Sold",Comps!$H$2:$H$1000,"&lt;&gt;Loose"),"0")&amp;"-"&amp;TEXT(MAXIFS(Comps!$E$2:$E$1000,Comps!$A$2:$A$1000,A772,Comps!$C$2:$C$1000,"Sold",Comps!$H$2:$H$1000,"&lt;&gt;Loose"),"0"))</f>
        <v/>
      </c>
      <c r="M772" s="24">
        <f>IF(OR(F772="",H772=""),"",ROUND((F772+N(I772)+IF(N(I772)&gt;0,Settings!$B$14,0)+IFERROR(VLOOKUP(H772,Settings!$A$2:$C$10,3,FALSE),0)+Settings!$B$13)/(1-IFERROR(VLOOKUP(H772,Settings!$A$2:$C$10,2,FALSE),0)),2))</f>
        <v/>
      </c>
      <c r="N772" s="9" t="n"/>
      <c r="P772" s="22" t="n"/>
      <c r="Q772" s="22" t="n"/>
      <c r="R772" s="9" t="n"/>
      <c r="S772" s="9" t="n"/>
      <c r="T772" s="24">
        <f>IF(R772="","",ROUND(R772*IFERROR(VLOOKUP(H772,Settings!$A$2:$C$10,2,FALSE),0)+IFERROR(VLOOKUP(H772,Settings!$A$2:$C$10,3,FALSE),0),2))</f>
        <v/>
      </c>
      <c r="U772" s="24">
        <f>IF(R772="","",ROUND(R772-F772-N(S772)-IF(N(S772)&gt;0,Settings!$B$14,0)-T772,2))</f>
        <v/>
      </c>
      <c r="V772" s="23">
        <f>IF(OR(P772="",Q772=""),"",Q772-P772)</f>
        <v/>
      </c>
      <c r="W772" s="23">
        <f>IF(OR(P772="",O772&lt;&gt;"Listed"),"",TODAY()-P772)</f>
        <v/>
      </c>
    </row>
    <row r="773">
      <c r="E773" s="22" t="n"/>
      <c r="F773" s="9" t="n"/>
      <c r="I773" s="9" t="n"/>
      <c r="J773" s="23">
        <f>IF(A773="","",COUNTIFS(Comps!$A$2:$A$1000,A773,Comps!$C$2:$C$1000,"Sold",Comps!$H$2:$H$1000,"&lt;&gt;Loose"))</f>
        <v/>
      </c>
      <c r="K773" s="24">
        <f>IF(A773="","",IFERROR(AVERAGEIFS(Comps!$E$2:$E$1000,Comps!$A$2:$A$1000,A773,Comps!$C$2:$C$1000,"Sold",Comps!$H$2:$H$1000,"&lt;&gt;Loose"),""))</f>
        <v/>
      </c>
      <c r="L773" s="23">
        <f>IF(OR(A773="",J773=0),"",TEXT(MINIFS(Comps!$E$2:$E$1000,Comps!$A$2:$A$1000,A773,Comps!$C$2:$C$1000,"Sold",Comps!$H$2:$H$1000,"&lt;&gt;Loose"),"0")&amp;"-"&amp;TEXT(MAXIFS(Comps!$E$2:$E$1000,Comps!$A$2:$A$1000,A773,Comps!$C$2:$C$1000,"Sold",Comps!$H$2:$H$1000,"&lt;&gt;Loose"),"0"))</f>
        <v/>
      </c>
      <c r="M773" s="24">
        <f>IF(OR(F773="",H773=""),"",ROUND((F773+N(I773)+IF(N(I773)&gt;0,Settings!$B$14,0)+IFERROR(VLOOKUP(H773,Settings!$A$2:$C$10,3,FALSE),0)+Settings!$B$13)/(1-IFERROR(VLOOKUP(H773,Settings!$A$2:$C$10,2,FALSE),0)),2))</f>
        <v/>
      </c>
      <c r="N773" s="9" t="n"/>
      <c r="P773" s="22" t="n"/>
      <c r="Q773" s="22" t="n"/>
      <c r="R773" s="9" t="n"/>
      <c r="S773" s="9" t="n"/>
      <c r="T773" s="24">
        <f>IF(R773="","",ROUND(R773*IFERROR(VLOOKUP(H773,Settings!$A$2:$C$10,2,FALSE),0)+IFERROR(VLOOKUP(H773,Settings!$A$2:$C$10,3,FALSE),0),2))</f>
        <v/>
      </c>
      <c r="U773" s="24">
        <f>IF(R773="","",ROUND(R773-F773-N(S773)-IF(N(S773)&gt;0,Settings!$B$14,0)-T773,2))</f>
        <v/>
      </c>
      <c r="V773" s="23">
        <f>IF(OR(P773="",Q773=""),"",Q773-P773)</f>
        <v/>
      </c>
      <c r="W773" s="23">
        <f>IF(OR(P773="",O773&lt;&gt;"Listed"),"",TODAY()-P773)</f>
        <v/>
      </c>
    </row>
    <row r="774">
      <c r="E774" s="22" t="n"/>
      <c r="F774" s="9" t="n"/>
      <c r="I774" s="9" t="n"/>
      <c r="J774" s="23">
        <f>IF(A774="","",COUNTIFS(Comps!$A$2:$A$1000,A774,Comps!$C$2:$C$1000,"Sold",Comps!$H$2:$H$1000,"&lt;&gt;Loose"))</f>
        <v/>
      </c>
      <c r="K774" s="24">
        <f>IF(A774="","",IFERROR(AVERAGEIFS(Comps!$E$2:$E$1000,Comps!$A$2:$A$1000,A774,Comps!$C$2:$C$1000,"Sold",Comps!$H$2:$H$1000,"&lt;&gt;Loose"),""))</f>
        <v/>
      </c>
      <c r="L774" s="23">
        <f>IF(OR(A774="",J774=0),"",TEXT(MINIFS(Comps!$E$2:$E$1000,Comps!$A$2:$A$1000,A774,Comps!$C$2:$C$1000,"Sold",Comps!$H$2:$H$1000,"&lt;&gt;Loose"),"0")&amp;"-"&amp;TEXT(MAXIFS(Comps!$E$2:$E$1000,Comps!$A$2:$A$1000,A774,Comps!$C$2:$C$1000,"Sold",Comps!$H$2:$H$1000,"&lt;&gt;Loose"),"0"))</f>
        <v/>
      </c>
      <c r="M774" s="24">
        <f>IF(OR(F774="",H774=""),"",ROUND((F774+N(I774)+IF(N(I774)&gt;0,Settings!$B$14,0)+IFERROR(VLOOKUP(H774,Settings!$A$2:$C$10,3,FALSE),0)+Settings!$B$13)/(1-IFERROR(VLOOKUP(H774,Settings!$A$2:$C$10,2,FALSE),0)),2))</f>
        <v/>
      </c>
      <c r="N774" s="9" t="n"/>
      <c r="P774" s="22" t="n"/>
      <c r="Q774" s="22" t="n"/>
      <c r="R774" s="9" t="n"/>
      <c r="S774" s="9" t="n"/>
      <c r="T774" s="24">
        <f>IF(R774="","",ROUND(R774*IFERROR(VLOOKUP(H774,Settings!$A$2:$C$10,2,FALSE),0)+IFERROR(VLOOKUP(H774,Settings!$A$2:$C$10,3,FALSE),0),2))</f>
        <v/>
      </c>
      <c r="U774" s="24">
        <f>IF(R774="","",ROUND(R774-F774-N(S774)-IF(N(S774)&gt;0,Settings!$B$14,0)-T774,2))</f>
        <v/>
      </c>
      <c r="V774" s="23">
        <f>IF(OR(P774="",Q774=""),"",Q774-P774)</f>
        <v/>
      </c>
      <c r="W774" s="23">
        <f>IF(OR(P774="",O774&lt;&gt;"Listed"),"",TODAY()-P774)</f>
        <v/>
      </c>
    </row>
    <row r="775">
      <c r="E775" s="22" t="n"/>
      <c r="F775" s="9" t="n"/>
      <c r="I775" s="9" t="n"/>
      <c r="J775" s="23">
        <f>IF(A775="","",COUNTIFS(Comps!$A$2:$A$1000,A775,Comps!$C$2:$C$1000,"Sold",Comps!$H$2:$H$1000,"&lt;&gt;Loose"))</f>
        <v/>
      </c>
      <c r="K775" s="24">
        <f>IF(A775="","",IFERROR(AVERAGEIFS(Comps!$E$2:$E$1000,Comps!$A$2:$A$1000,A775,Comps!$C$2:$C$1000,"Sold",Comps!$H$2:$H$1000,"&lt;&gt;Loose"),""))</f>
        <v/>
      </c>
      <c r="L775" s="23">
        <f>IF(OR(A775="",J775=0),"",TEXT(MINIFS(Comps!$E$2:$E$1000,Comps!$A$2:$A$1000,A775,Comps!$C$2:$C$1000,"Sold",Comps!$H$2:$H$1000,"&lt;&gt;Loose"),"0")&amp;"-"&amp;TEXT(MAXIFS(Comps!$E$2:$E$1000,Comps!$A$2:$A$1000,A775,Comps!$C$2:$C$1000,"Sold",Comps!$H$2:$H$1000,"&lt;&gt;Loose"),"0"))</f>
        <v/>
      </c>
      <c r="M775" s="24">
        <f>IF(OR(F775="",H775=""),"",ROUND((F775+N(I775)+IF(N(I775)&gt;0,Settings!$B$14,0)+IFERROR(VLOOKUP(H775,Settings!$A$2:$C$10,3,FALSE),0)+Settings!$B$13)/(1-IFERROR(VLOOKUP(H775,Settings!$A$2:$C$10,2,FALSE),0)),2))</f>
        <v/>
      </c>
      <c r="N775" s="9" t="n"/>
      <c r="P775" s="22" t="n"/>
      <c r="Q775" s="22" t="n"/>
      <c r="R775" s="9" t="n"/>
      <c r="S775" s="9" t="n"/>
      <c r="T775" s="24">
        <f>IF(R775="","",ROUND(R775*IFERROR(VLOOKUP(H775,Settings!$A$2:$C$10,2,FALSE),0)+IFERROR(VLOOKUP(H775,Settings!$A$2:$C$10,3,FALSE),0),2))</f>
        <v/>
      </c>
      <c r="U775" s="24">
        <f>IF(R775="","",ROUND(R775-F775-N(S775)-IF(N(S775)&gt;0,Settings!$B$14,0)-T775,2))</f>
        <v/>
      </c>
      <c r="V775" s="23">
        <f>IF(OR(P775="",Q775=""),"",Q775-P775)</f>
        <v/>
      </c>
      <c r="W775" s="23">
        <f>IF(OR(P775="",O775&lt;&gt;"Listed"),"",TODAY()-P775)</f>
        <v/>
      </c>
    </row>
    <row r="776">
      <c r="E776" s="22" t="n"/>
      <c r="F776" s="9" t="n"/>
      <c r="I776" s="9" t="n"/>
      <c r="J776" s="23">
        <f>IF(A776="","",COUNTIFS(Comps!$A$2:$A$1000,A776,Comps!$C$2:$C$1000,"Sold",Comps!$H$2:$H$1000,"&lt;&gt;Loose"))</f>
        <v/>
      </c>
      <c r="K776" s="24">
        <f>IF(A776="","",IFERROR(AVERAGEIFS(Comps!$E$2:$E$1000,Comps!$A$2:$A$1000,A776,Comps!$C$2:$C$1000,"Sold",Comps!$H$2:$H$1000,"&lt;&gt;Loose"),""))</f>
        <v/>
      </c>
      <c r="L776" s="23">
        <f>IF(OR(A776="",J776=0),"",TEXT(MINIFS(Comps!$E$2:$E$1000,Comps!$A$2:$A$1000,A776,Comps!$C$2:$C$1000,"Sold",Comps!$H$2:$H$1000,"&lt;&gt;Loose"),"0")&amp;"-"&amp;TEXT(MAXIFS(Comps!$E$2:$E$1000,Comps!$A$2:$A$1000,A776,Comps!$C$2:$C$1000,"Sold",Comps!$H$2:$H$1000,"&lt;&gt;Loose"),"0"))</f>
        <v/>
      </c>
      <c r="M776" s="24">
        <f>IF(OR(F776="",H776=""),"",ROUND((F776+N(I776)+IF(N(I776)&gt;0,Settings!$B$14,0)+IFERROR(VLOOKUP(H776,Settings!$A$2:$C$10,3,FALSE),0)+Settings!$B$13)/(1-IFERROR(VLOOKUP(H776,Settings!$A$2:$C$10,2,FALSE),0)),2))</f>
        <v/>
      </c>
      <c r="N776" s="9" t="n"/>
      <c r="P776" s="22" t="n"/>
      <c r="Q776" s="22" t="n"/>
      <c r="R776" s="9" t="n"/>
      <c r="S776" s="9" t="n"/>
      <c r="T776" s="24">
        <f>IF(R776="","",ROUND(R776*IFERROR(VLOOKUP(H776,Settings!$A$2:$C$10,2,FALSE),0)+IFERROR(VLOOKUP(H776,Settings!$A$2:$C$10,3,FALSE),0),2))</f>
        <v/>
      </c>
      <c r="U776" s="24">
        <f>IF(R776="","",ROUND(R776-F776-N(S776)-IF(N(S776)&gt;0,Settings!$B$14,0)-T776,2))</f>
        <v/>
      </c>
      <c r="V776" s="23">
        <f>IF(OR(P776="",Q776=""),"",Q776-P776)</f>
        <v/>
      </c>
      <c r="W776" s="23">
        <f>IF(OR(P776="",O776&lt;&gt;"Listed"),"",TODAY()-P776)</f>
        <v/>
      </c>
    </row>
    <row r="777">
      <c r="E777" s="22" t="n"/>
      <c r="F777" s="9" t="n"/>
      <c r="I777" s="9" t="n"/>
      <c r="J777" s="23">
        <f>IF(A777="","",COUNTIFS(Comps!$A$2:$A$1000,A777,Comps!$C$2:$C$1000,"Sold",Comps!$H$2:$H$1000,"&lt;&gt;Loose"))</f>
        <v/>
      </c>
      <c r="K777" s="24">
        <f>IF(A777="","",IFERROR(AVERAGEIFS(Comps!$E$2:$E$1000,Comps!$A$2:$A$1000,A777,Comps!$C$2:$C$1000,"Sold",Comps!$H$2:$H$1000,"&lt;&gt;Loose"),""))</f>
        <v/>
      </c>
      <c r="L777" s="23">
        <f>IF(OR(A777="",J777=0),"",TEXT(MINIFS(Comps!$E$2:$E$1000,Comps!$A$2:$A$1000,A777,Comps!$C$2:$C$1000,"Sold",Comps!$H$2:$H$1000,"&lt;&gt;Loose"),"0")&amp;"-"&amp;TEXT(MAXIFS(Comps!$E$2:$E$1000,Comps!$A$2:$A$1000,A777,Comps!$C$2:$C$1000,"Sold",Comps!$H$2:$H$1000,"&lt;&gt;Loose"),"0"))</f>
        <v/>
      </c>
      <c r="M777" s="24">
        <f>IF(OR(F777="",H777=""),"",ROUND((F777+N(I777)+IF(N(I777)&gt;0,Settings!$B$14,0)+IFERROR(VLOOKUP(H777,Settings!$A$2:$C$10,3,FALSE),0)+Settings!$B$13)/(1-IFERROR(VLOOKUP(H777,Settings!$A$2:$C$10,2,FALSE),0)),2))</f>
        <v/>
      </c>
      <c r="N777" s="9" t="n"/>
      <c r="P777" s="22" t="n"/>
      <c r="Q777" s="22" t="n"/>
      <c r="R777" s="9" t="n"/>
      <c r="S777" s="9" t="n"/>
      <c r="T777" s="24">
        <f>IF(R777="","",ROUND(R777*IFERROR(VLOOKUP(H777,Settings!$A$2:$C$10,2,FALSE),0)+IFERROR(VLOOKUP(H777,Settings!$A$2:$C$10,3,FALSE),0),2))</f>
        <v/>
      </c>
      <c r="U777" s="24">
        <f>IF(R777="","",ROUND(R777-F777-N(S777)-IF(N(S777)&gt;0,Settings!$B$14,0)-T777,2))</f>
        <v/>
      </c>
      <c r="V777" s="23">
        <f>IF(OR(P777="",Q777=""),"",Q777-P777)</f>
        <v/>
      </c>
      <c r="W777" s="23">
        <f>IF(OR(P777="",O777&lt;&gt;"Listed"),"",TODAY()-P777)</f>
        <v/>
      </c>
    </row>
    <row r="778">
      <c r="E778" s="22" t="n"/>
      <c r="F778" s="9" t="n"/>
      <c r="I778" s="9" t="n"/>
      <c r="J778" s="23">
        <f>IF(A778="","",COUNTIFS(Comps!$A$2:$A$1000,A778,Comps!$C$2:$C$1000,"Sold",Comps!$H$2:$H$1000,"&lt;&gt;Loose"))</f>
        <v/>
      </c>
      <c r="K778" s="24">
        <f>IF(A778="","",IFERROR(AVERAGEIFS(Comps!$E$2:$E$1000,Comps!$A$2:$A$1000,A778,Comps!$C$2:$C$1000,"Sold",Comps!$H$2:$H$1000,"&lt;&gt;Loose"),""))</f>
        <v/>
      </c>
      <c r="L778" s="23">
        <f>IF(OR(A778="",J778=0),"",TEXT(MINIFS(Comps!$E$2:$E$1000,Comps!$A$2:$A$1000,A778,Comps!$C$2:$C$1000,"Sold",Comps!$H$2:$H$1000,"&lt;&gt;Loose"),"0")&amp;"-"&amp;TEXT(MAXIFS(Comps!$E$2:$E$1000,Comps!$A$2:$A$1000,A778,Comps!$C$2:$C$1000,"Sold",Comps!$H$2:$H$1000,"&lt;&gt;Loose"),"0"))</f>
        <v/>
      </c>
      <c r="M778" s="24">
        <f>IF(OR(F778="",H778=""),"",ROUND((F778+N(I778)+IF(N(I778)&gt;0,Settings!$B$14,0)+IFERROR(VLOOKUP(H778,Settings!$A$2:$C$10,3,FALSE),0)+Settings!$B$13)/(1-IFERROR(VLOOKUP(H778,Settings!$A$2:$C$10,2,FALSE),0)),2))</f>
        <v/>
      </c>
      <c r="N778" s="9" t="n"/>
      <c r="P778" s="22" t="n"/>
      <c r="Q778" s="22" t="n"/>
      <c r="R778" s="9" t="n"/>
      <c r="S778" s="9" t="n"/>
      <c r="T778" s="24">
        <f>IF(R778="","",ROUND(R778*IFERROR(VLOOKUP(H778,Settings!$A$2:$C$10,2,FALSE),0)+IFERROR(VLOOKUP(H778,Settings!$A$2:$C$10,3,FALSE),0),2))</f>
        <v/>
      </c>
      <c r="U778" s="24">
        <f>IF(R778="","",ROUND(R778-F778-N(S778)-IF(N(S778)&gt;0,Settings!$B$14,0)-T778,2))</f>
        <v/>
      </c>
      <c r="V778" s="23">
        <f>IF(OR(P778="",Q778=""),"",Q778-P778)</f>
        <v/>
      </c>
      <c r="W778" s="23">
        <f>IF(OR(P778="",O778&lt;&gt;"Listed"),"",TODAY()-P778)</f>
        <v/>
      </c>
    </row>
    <row r="779">
      <c r="E779" s="22" t="n"/>
      <c r="F779" s="9" t="n"/>
      <c r="I779" s="9" t="n"/>
      <c r="J779" s="23">
        <f>IF(A779="","",COUNTIFS(Comps!$A$2:$A$1000,A779,Comps!$C$2:$C$1000,"Sold",Comps!$H$2:$H$1000,"&lt;&gt;Loose"))</f>
        <v/>
      </c>
      <c r="K779" s="24">
        <f>IF(A779="","",IFERROR(AVERAGEIFS(Comps!$E$2:$E$1000,Comps!$A$2:$A$1000,A779,Comps!$C$2:$C$1000,"Sold",Comps!$H$2:$H$1000,"&lt;&gt;Loose"),""))</f>
        <v/>
      </c>
      <c r="L779" s="23">
        <f>IF(OR(A779="",J779=0),"",TEXT(MINIFS(Comps!$E$2:$E$1000,Comps!$A$2:$A$1000,A779,Comps!$C$2:$C$1000,"Sold",Comps!$H$2:$H$1000,"&lt;&gt;Loose"),"0")&amp;"-"&amp;TEXT(MAXIFS(Comps!$E$2:$E$1000,Comps!$A$2:$A$1000,A779,Comps!$C$2:$C$1000,"Sold",Comps!$H$2:$H$1000,"&lt;&gt;Loose"),"0"))</f>
        <v/>
      </c>
      <c r="M779" s="24">
        <f>IF(OR(F779="",H779=""),"",ROUND((F779+N(I779)+IF(N(I779)&gt;0,Settings!$B$14,0)+IFERROR(VLOOKUP(H779,Settings!$A$2:$C$10,3,FALSE),0)+Settings!$B$13)/(1-IFERROR(VLOOKUP(H779,Settings!$A$2:$C$10,2,FALSE),0)),2))</f>
        <v/>
      </c>
      <c r="N779" s="9" t="n"/>
      <c r="P779" s="22" t="n"/>
      <c r="Q779" s="22" t="n"/>
      <c r="R779" s="9" t="n"/>
      <c r="S779" s="9" t="n"/>
      <c r="T779" s="24">
        <f>IF(R779="","",ROUND(R779*IFERROR(VLOOKUP(H779,Settings!$A$2:$C$10,2,FALSE),0)+IFERROR(VLOOKUP(H779,Settings!$A$2:$C$10,3,FALSE),0),2))</f>
        <v/>
      </c>
      <c r="U779" s="24">
        <f>IF(R779="","",ROUND(R779-F779-N(S779)-IF(N(S779)&gt;0,Settings!$B$14,0)-T779,2))</f>
        <v/>
      </c>
      <c r="V779" s="23">
        <f>IF(OR(P779="",Q779=""),"",Q779-P779)</f>
        <v/>
      </c>
      <c r="W779" s="23">
        <f>IF(OR(P779="",O779&lt;&gt;"Listed"),"",TODAY()-P779)</f>
        <v/>
      </c>
    </row>
    <row r="780">
      <c r="E780" s="22" t="n"/>
      <c r="F780" s="9" t="n"/>
      <c r="I780" s="9" t="n"/>
      <c r="J780" s="23">
        <f>IF(A780="","",COUNTIFS(Comps!$A$2:$A$1000,A780,Comps!$C$2:$C$1000,"Sold",Comps!$H$2:$H$1000,"&lt;&gt;Loose"))</f>
        <v/>
      </c>
      <c r="K780" s="24">
        <f>IF(A780="","",IFERROR(AVERAGEIFS(Comps!$E$2:$E$1000,Comps!$A$2:$A$1000,A780,Comps!$C$2:$C$1000,"Sold",Comps!$H$2:$H$1000,"&lt;&gt;Loose"),""))</f>
        <v/>
      </c>
      <c r="L780" s="23">
        <f>IF(OR(A780="",J780=0),"",TEXT(MINIFS(Comps!$E$2:$E$1000,Comps!$A$2:$A$1000,A780,Comps!$C$2:$C$1000,"Sold",Comps!$H$2:$H$1000,"&lt;&gt;Loose"),"0")&amp;"-"&amp;TEXT(MAXIFS(Comps!$E$2:$E$1000,Comps!$A$2:$A$1000,A780,Comps!$C$2:$C$1000,"Sold",Comps!$H$2:$H$1000,"&lt;&gt;Loose"),"0"))</f>
        <v/>
      </c>
      <c r="M780" s="24">
        <f>IF(OR(F780="",H780=""),"",ROUND((F780+N(I780)+IF(N(I780)&gt;0,Settings!$B$14,0)+IFERROR(VLOOKUP(H780,Settings!$A$2:$C$10,3,FALSE),0)+Settings!$B$13)/(1-IFERROR(VLOOKUP(H780,Settings!$A$2:$C$10,2,FALSE),0)),2))</f>
        <v/>
      </c>
      <c r="N780" s="9" t="n"/>
      <c r="P780" s="22" t="n"/>
      <c r="Q780" s="22" t="n"/>
      <c r="R780" s="9" t="n"/>
      <c r="S780" s="9" t="n"/>
      <c r="T780" s="24">
        <f>IF(R780="","",ROUND(R780*IFERROR(VLOOKUP(H780,Settings!$A$2:$C$10,2,FALSE),0)+IFERROR(VLOOKUP(H780,Settings!$A$2:$C$10,3,FALSE),0),2))</f>
        <v/>
      </c>
      <c r="U780" s="24">
        <f>IF(R780="","",ROUND(R780-F780-N(S780)-IF(N(S780)&gt;0,Settings!$B$14,0)-T780,2))</f>
        <v/>
      </c>
      <c r="V780" s="23">
        <f>IF(OR(P780="",Q780=""),"",Q780-P780)</f>
        <v/>
      </c>
      <c r="W780" s="23">
        <f>IF(OR(P780="",O780&lt;&gt;"Listed"),"",TODAY()-P780)</f>
        <v/>
      </c>
    </row>
    <row r="781">
      <c r="E781" s="22" t="n"/>
      <c r="F781" s="9" t="n"/>
      <c r="I781" s="9" t="n"/>
      <c r="J781" s="23">
        <f>IF(A781="","",COUNTIFS(Comps!$A$2:$A$1000,A781,Comps!$C$2:$C$1000,"Sold",Comps!$H$2:$H$1000,"&lt;&gt;Loose"))</f>
        <v/>
      </c>
      <c r="K781" s="24">
        <f>IF(A781="","",IFERROR(AVERAGEIFS(Comps!$E$2:$E$1000,Comps!$A$2:$A$1000,A781,Comps!$C$2:$C$1000,"Sold",Comps!$H$2:$H$1000,"&lt;&gt;Loose"),""))</f>
        <v/>
      </c>
      <c r="L781" s="23">
        <f>IF(OR(A781="",J781=0),"",TEXT(MINIFS(Comps!$E$2:$E$1000,Comps!$A$2:$A$1000,A781,Comps!$C$2:$C$1000,"Sold",Comps!$H$2:$H$1000,"&lt;&gt;Loose"),"0")&amp;"-"&amp;TEXT(MAXIFS(Comps!$E$2:$E$1000,Comps!$A$2:$A$1000,A781,Comps!$C$2:$C$1000,"Sold",Comps!$H$2:$H$1000,"&lt;&gt;Loose"),"0"))</f>
        <v/>
      </c>
      <c r="M781" s="24">
        <f>IF(OR(F781="",H781=""),"",ROUND((F781+N(I781)+IF(N(I781)&gt;0,Settings!$B$14,0)+IFERROR(VLOOKUP(H781,Settings!$A$2:$C$10,3,FALSE),0)+Settings!$B$13)/(1-IFERROR(VLOOKUP(H781,Settings!$A$2:$C$10,2,FALSE),0)),2))</f>
        <v/>
      </c>
      <c r="N781" s="9" t="n"/>
      <c r="P781" s="22" t="n"/>
      <c r="Q781" s="22" t="n"/>
      <c r="R781" s="9" t="n"/>
      <c r="S781" s="9" t="n"/>
      <c r="T781" s="24">
        <f>IF(R781="","",ROUND(R781*IFERROR(VLOOKUP(H781,Settings!$A$2:$C$10,2,FALSE),0)+IFERROR(VLOOKUP(H781,Settings!$A$2:$C$10,3,FALSE),0),2))</f>
        <v/>
      </c>
      <c r="U781" s="24">
        <f>IF(R781="","",ROUND(R781-F781-N(S781)-IF(N(S781)&gt;0,Settings!$B$14,0)-T781,2))</f>
        <v/>
      </c>
      <c r="V781" s="23">
        <f>IF(OR(P781="",Q781=""),"",Q781-P781)</f>
        <v/>
      </c>
      <c r="W781" s="23">
        <f>IF(OR(P781="",O781&lt;&gt;"Listed"),"",TODAY()-P781)</f>
        <v/>
      </c>
    </row>
    <row r="782">
      <c r="E782" s="22" t="n"/>
      <c r="F782" s="9" t="n"/>
      <c r="I782" s="9" t="n"/>
      <c r="J782" s="23">
        <f>IF(A782="","",COUNTIFS(Comps!$A$2:$A$1000,A782,Comps!$C$2:$C$1000,"Sold",Comps!$H$2:$H$1000,"&lt;&gt;Loose"))</f>
        <v/>
      </c>
      <c r="K782" s="24">
        <f>IF(A782="","",IFERROR(AVERAGEIFS(Comps!$E$2:$E$1000,Comps!$A$2:$A$1000,A782,Comps!$C$2:$C$1000,"Sold",Comps!$H$2:$H$1000,"&lt;&gt;Loose"),""))</f>
        <v/>
      </c>
      <c r="L782" s="23">
        <f>IF(OR(A782="",J782=0),"",TEXT(MINIFS(Comps!$E$2:$E$1000,Comps!$A$2:$A$1000,A782,Comps!$C$2:$C$1000,"Sold",Comps!$H$2:$H$1000,"&lt;&gt;Loose"),"0")&amp;"-"&amp;TEXT(MAXIFS(Comps!$E$2:$E$1000,Comps!$A$2:$A$1000,A782,Comps!$C$2:$C$1000,"Sold",Comps!$H$2:$H$1000,"&lt;&gt;Loose"),"0"))</f>
        <v/>
      </c>
      <c r="M782" s="24">
        <f>IF(OR(F782="",H782=""),"",ROUND((F782+N(I782)+IF(N(I782)&gt;0,Settings!$B$14,0)+IFERROR(VLOOKUP(H782,Settings!$A$2:$C$10,3,FALSE),0)+Settings!$B$13)/(1-IFERROR(VLOOKUP(H782,Settings!$A$2:$C$10,2,FALSE),0)),2))</f>
        <v/>
      </c>
      <c r="N782" s="9" t="n"/>
      <c r="P782" s="22" t="n"/>
      <c r="Q782" s="22" t="n"/>
      <c r="R782" s="9" t="n"/>
      <c r="S782" s="9" t="n"/>
      <c r="T782" s="24">
        <f>IF(R782="","",ROUND(R782*IFERROR(VLOOKUP(H782,Settings!$A$2:$C$10,2,FALSE),0)+IFERROR(VLOOKUP(H782,Settings!$A$2:$C$10,3,FALSE),0),2))</f>
        <v/>
      </c>
      <c r="U782" s="24">
        <f>IF(R782="","",ROUND(R782-F782-N(S782)-IF(N(S782)&gt;0,Settings!$B$14,0)-T782,2))</f>
        <v/>
      </c>
      <c r="V782" s="23">
        <f>IF(OR(P782="",Q782=""),"",Q782-P782)</f>
        <v/>
      </c>
      <c r="W782" s="23">
        <f>IF(OR(P782="",O782&lt;&gt;"Listed"),"",TODAY()-P782)</f>
        <v/>
      </c>
    </row>
    <row r="783">
      <c r="E783" s="22" t="n"/>
      <c r="F783" s="9" t="n"/>
      <c r="I783" s="9" t="n"/>
      <c r="J783" s="23">
        <f>IF(A783="","",COUNTIFS(Comps!$A$2:$A$1000,A783,Comps!$C$2:$C$1000,"Sold",Comps!$H$2:$H$1000,"&lt;&gt;Loose"))</f>
        <v/>
      </c>
      <c r="K783" s="24">
        <f>IF(A783="","",IFERROR(AVERAGEIFS(Comps!$E$2:$E$1000,Comps!$A$2:$A$1000,A783,Comps!$C$2:$C$1000,"Sold",Comps!$H$2:$H$1000,"&lt;&gt;Loose"),""))</f>
        <v/>
      </c>
      <c r="L783" s="23">
        <f>IF(OR(A783="",J783=0),"",TEXT(MINIFS(Comps!$E$2:$E$1000,Comps!$A$2:$A$1000,A783,Comps!$C$2:$C$1000,"Sold",Comps!$H$2:$H$1000,"&lt;&gt;Loose"),"0")&amp;"-"&amp;TEXT(MAXIFS(Comps!$E$2:$E$1000,Comps!$A$2:$A$1000,A783,Comps!$C$2:$C$1000,"Sold",Comps!$H$2:$H$1000,"&lt;&gt;Loose"),"0"))</f>
        <v/>
      </c>
      <c r="M783" s="24">
        <f>IF(OR(F783="",H783=""),"",ROUND((F783+N(I783)+IF(N(I783)&gt;0,Settings!$B$14,0)+IFERROR(VLOOKUP(H783,Settings!$A$2:$C$10,3,FALSE),0)+Settings!$B$13)/(1-IFERROR(VLOOKUP(H783,Settings!$A$2:$C$10,2,FALSE),0)),2))</f>
        <v/>
      </c>
      <c r="N783" s="9" t="n"/>
      <c r="P783" s="22" t="n"/>
      <c r="Q783" s="22" t="n"/>
      <c r="R783" s="9" t="n"/>
      <c r="S783" s="9" t="n"/>
      <c r="T783" s="24">
        <f>IF(R783="","",ROUND(R783*IFERROR(VLOOKUP(H783,Settings!$A$2:$C$10,2,FALSE),0)+IFERROR(VLOOKUP(H783,Settings!$A$2:$C$10,3,FALSE),0),2))</f>
        <v/>
      </c>
      <c r="U783" s="24">
        <f>IF(R783="","",ROUND(R783-F783-N(S783)-IF(N(S783)&gt;0,Settings!$B$14,0)-T783,2))</f>
        <v/>
      </c>
      <c r="V783" s="23">
        <f>IF(OR(P783="",Q783=""),"",Q783-P783)</f>
        <v/>
      </c>
      <c r="W783" s="23">
        <f>IF(OR(P783="",O783&lt;&gt;"Listed"),"",TODAY()-P783)</f>
        <v/>
      </c>
    </row>
    <row r="784">
      <c r="E784" s="22" t="n"/>
      <c r="F784" s="9" t="n"/>
      <c r="I784" s="9" t="n"/>
      <c r="J784" s="23">
        <f>IF(A784="","",COUNTIFS(Comps!$A$2:$A$1000,A784,Comps!$C$2:$C$1000,"Sold",Comps!$H$2:$H$1000,"&lt;&gt;Loose"))</f>
        <v/>
      </c>
      <c r="K784" s="24">
        <f>IF(A784="","",IFERROR(AVERAGEIFS(Comps!$E$2:$E$1000,Comps!$A$2:$A$1000,A784,Comps!$C$2:$C$1000,"Sold",Comps!$H$2:$H$1000,"&lt;&gt;Loose"),""))</f>
        <v/>
      </c>
      <c r="L784" s="23">
        <f>IF(OR(A784="",J784=0),"",TEXT(MINIFS(Comps!$E$2:$E$1000,Comps!$A$2:$A$1000,A784,Comps!$C$2:$C$1000,"Sold",Comps!$H$2:$H$1000,"&lt;&gt;Loose"),"0")&amp;"-"&amp;TEXT(MAXIFS(Comps!$E$2:$E$1000,Comps!$A$2:$A$1000,A784,Comps!$C$2:$C$1000,"Sold",Comps!$H$2:$H$1000,"&lt;&gt;Loose"),"0"))</f>
        <v/>
      </c>
      <c r="M784" s="24">
        <f>IF(OR(F784="",H784=""),"",ROUND((F784+N(I784)+IF(N(I784)&gt;0,Settings!$B$14,0)+IFERROR(VLOOKUP(H784,Settings!$A$2:$C$10,3,FALSE),0)+Settings!$B$13)/(1-IFERROR(VLOOKUP(H784,Settings!$A$2:$C$10,2,FALSE),0)),2))</f>
        <v/>
      </c>
      <c r="N784" s="9" t="n"/>
      <c r="P784" s="22" t="n"/>
      <c r="Q784" s="22" t="n"/>
      <c r="R784" s="9" t="n"/>
      <c r="S784" s="9" t="n"/>
      <c r="T784" s="24">
        <f>IF(R784="","",ROUND(R784*IFERROR(VLOOKUP(H784,Settings!$A$2:$C$10,2,FALSE),0)+IFERROR(VLOOKUP(H784,Settings!$A$2:$C$10,3,FALSE),0),2))</f>
        <v/>
      </c>
      <c r="U784" s="24">
        <f>IF(R784="","",ROUND(R784-F784-N(S784)-IF(N(S784)&gt;0,Settings!$B$14,0)-T784,2))</f>
        <v/>
      </c>
      <c r="V784" s="23">
        <f>IF(OR(P784="",Q784=""),"",Q784-P784)</f>
        <v/>
      </c>
      <c r="W784" s="23">
        <f>IF(OR(P784="",O784&lt;&gt;"Listed"),"",TODAY()-P784)</f>
        <v/>
      </c>
    </row>
    <row r="785">
      <c r="E785" s="22" t="n"/>
      <c r="F785" s="9" t="n"/>
      <c r="I785" s="9" t="n"/>
      <c r="J785" s="23">
        <f>IF(A785="","",COUNTIFS(Comps!$A$2:$A$1000,A785,Comps!$C$2:$C$1000,"Sold",Comps!$H$2:$H$1000,"&lt;&gt;Loose"))</f>
        <v/>
      </c>
      <c r="K785" s="24">
        <f>IF(A785="","",IFERROR(AVERAGEIFS(Comps!$E$2:$E$1000,Comps!$A$2:$A$1000,A785,Comps!$C$2:$C$1000,"Sold",Comps!$H$2:$H$1000,"&lt;&gt;Loose"),""))</f>
        <v/>
      </c>
      <c r="L785" s="23">
        <f>IF(OR(A785="",J785=0),"",TEXT(MINIFS(Comps!$E$2:$E$1000,Comps!$A$2:$A$1000,A785,Comps!$C$2:$C$1000,"Sold",Comps!$H$2:$H$1000,"&lt;&gt;Loose"),"0")&amp;"-"&amp;TEXT(MAXIFS(Comps!$E$2:$E$1000,Comps!$A$2:$A$1000,A785,Comps!$C$2:$C$1000,"Sold",Comps!$H$2:$H$1000,"&lt;&gt;Loose"),"0"))</f>
        <v/>
      </c>
      <c r="M785" s="24">
        <f>IF(OR(F785="",H785=""),"",ROUND((F785+N(I785)+IF(N(I785)&gt;0,Settings!$B$14,0)+IFERROR(VLOOKUP(H785,Settings!$A$2:$C$10,3,FALSE),0)+Settings!$B$13)/(1-IFERROR(VLOOKUP(H785,Settings!$A$2:$C$10,2,FALSE),0)),2))</f>
        <v/>
      </c>
      <c r="N785" s="9" t="n"/>
      <c r="P785" s="22" t="n"/>
      <c r="Q785" s="22" t="n"/>
      <c r="R785" s="9" t="n"/>
      <c r="S785" s="9" t="n"/>
      <c r="T785" s="24">
        <f>IF(R785="","",ROUND(R785*IFERROR(VLOOKUP(H785,Settings!$A$2:$C$10,2,FALSE),0)+IFERROR(VLOOKUP(H785,Settings!$A$2:$C$10,3,FALSE),0),2))</f>
        <v/>
      </c>
      <c r="U785" s="24">
        <f>IF(R785="","",ROUND(R785-F785-N(S785)-IF(N(S785)&gt;0,Settings!$B$14,0)-T785,2))</f>
        <v/>
      </c>
      <c r="V785" s="23">
        <f>IF(OR(P785="",Q785=""),"",Q785-P785)</f>
        <v/>
      </c>
      <c r="W785" s="23">
        <f>IF(OR(P785="",O785&lt;&gt;"Listed"),"",TODAY()-P785)</f>
        <v/>
      </c>
    </row>
    <row r="786">
      <c r="E786" s="22" t="n"/>
      <c r="F786" s="9" t="n"/>
      <c r="I786" s="9" t="n"/>
      <c r="J786" s="23">
        <f>IF(A786="","",COUNTIFS(Comps!$A$2:$A$1000,A786,Comps!$C$2:$C$1000,"Sold",Comps!$H$2:$H$1000,"&lt;&gt;Loose"))</f>
        <v/>
      </c>
      <c r="K786" s="24">
        <f>IF(A786="","",IFERROR(AVERAGEIFS(Comps!$E$2:$E$1000,Comps!$A$2:$A$1000,A786,Comps!$C$2:$C$1000,"Sold",Comps!$H$2:$H$1000,"&lt;&gt;Loose"),""))</f>
        <v/>
      </c>
      <c r="L786" s="23">
        <f>IF(OR(A786="",J786=0),"",TEXT(MINIFS(Comps!$E$2:$E$1000,Comps!$A$2:$A$1000,A786,Comps!$C$2:$C$1000,"Sold",Comps!$H$2:$H$1000,"&lt;&gt;Loose"),"0")&amp;"-"&amp;TEXT(MAXIFS(Comps!$E$2:$E$1000,Comps!$A$2:$A$1000,A786,Comps!$C$2:$C$1000,"Sold",Comps!$H$2:$H$1000,"&lt;&gt;Loose"),"0"))</f>
        <v/>
      </c>
      <c r="M786" s="24">
        <f>IF(OR(F786="",H786=""),"",ROUND((F786+N(I786)+IF(N(I786)&gt;0,Settings!$B$14,0)+IFERROR(VLOOKUP(H786,Settings!$A$2:$C$10,3,FALSE),0)+Settings!$B$13)/(1-IFERROR(VLOOKUP(H786,Settings!$A$2:$C$10,2,FALSE),0)),2))</f>
        <v/>
      </c>
      <c r="N786" s="9" t="n"/>
      <c r="P786" s="22" t="n"/>
      <c r="Q786" s="22" t="n"/>
      <c r="R786" s="9" t="n"/>
      <c r="S786" s="9" t="n"/>
      <c r="T786" s="24">
        <f>IF(R786="","",ROUND(R786*IFERROR(VLOOKUP(H786,Settings!$A$2:$C$10,2,FALSE),0)+IFERROR(VLOOKUP(H786,Settings!$A$2:$C$10,3,FALSE),0),2))</f>
        <v/>
      </c>
      <c r="U786" s="24">
        <f>IF(R786="","",ROUND(R786-F786-N(S786)-IF(N(S786)&gt;0,Settings!$B$14,0)-T786,2))</f>
        <v/>
      </c>
      <c r="V786" s="23">
        <f>IF(OR(P786="",Q786=""),"",Q786-P786)</f>
        <v/>
      </c>
      <c r="W786" s="23">
        <f>IF(OR(P786="",O786&lt;&gt;"Listed"),"",TODAY()-P786)</f>
        <v/>
      </c>
    </row>
    <row r="787">
      <c r="E787" s="22" t="n"/>
      <c r="F787" s="9" t="n"/>
      <c r="I787" s="9" t="n"/>
      <c r="J787" s="23">
        <f>IF(A787="","",COUNTIFS(Comps!$A$2:$A$1000,A787,Comps!$C$2:$C$1000,"Sold",Comps!$H$2:$H$1000,"&lt;&gt;Loose"))</f>
        <v/>
      </c>
      <c r="K787" s="24">
        <f>IF(A787="","",IFERROR(AVERAGEIFS(Comps!$E$2:$E$1000,Comps!$A$2:$A$1000,A787,Comps!$C$2:$C$1000,"Sold",Comps!$H$2:$H$1000,"&lt;&gt;Loose"),""))</f>
        <v/>
      </c>
      <c r="L787" s="23">
        <f>IF(OR(A787="",J787=0),"",TEXT(MINIFS(Comps!$E$2:$E$1000,Comps!$A$2:$A$1000,A787,Comps!$C$2:$C$1000,"Sold",Comps!$H$2:$H$1000,"&lt;&gt;Loose"),"0")&amp;"-"&amp;TEXT(MAXIFS(Comps!$E$2:$E$1000,Comps!$A$2:$A$1000,A787,Comps!$C$2:$C$1000,"Sold",Comps!$H$2:$H$1000,"&lt;&gt;Loose"),"0"))</f>
        <v/>
      </c>
      <c r="M787" s="24">
        <f>IF(OR(F787="",H787=""),"",ROUND((F787+N(I787)+IF(N(I787)&gt;0,Settings!$B$14,0)+IFERROR(VLOOKUP(H787,Settings!$A$2:$C$10,3,FALSE),0)+Settings!$B$13)/(1-IFERROR(VLOOKUP(H787,Settings!$A$2:$C$10,2,FALSE),0)),2))</f>
        <v/>
      </c>
      <c r="N787" s="9" t="n"/>
      <c r="P787" s="22" t="n"/>
      <c r="Q787" s="22" t="n"/>
      <c r="R787" s="9" t="n"/>
      <c r="S787" s="9" t="n"/>
      <c r="T787" s="24">
        <f>IF(R787="","",ROUND(R787*IFERROR(VLOOKUP(H787,Settings!$A$2:$C$10,2,FALSE),0)+IFERROR(VLOOKUP(H787,Settings!$A$2:$C$10,3,FALSE),0),2))</f>
        <v/>
      </c>
      <c r="U787" s="24">
        <f>IF(R787="","",ROUND(R787-F787-N(S787)-IF(N(S787)&gt;0,Settings!$B$14,0)-T787,2))</f>
        <v/>
      </c>
      <c r="V787" s="23">
        <f>IF(OR(P787="",Q787=""),"",Q787-P787)</f>
        <v/>
      </c>
      <c r="W787" s="23">
        <f>IF(OR(P787="",O787&lt;&gt;"Listed"),"",TODAY()-P787)</f>
        <v/>
      </c>
    </row>
    <row r="788">
      <c r="E788" s="22" t="n"/>
      <c r="F788" s="9" t="n"/>
      <c r="I788" s="9" t="n"/>
      <c r="J788" s="23">
        <f>IF(A788="","",COUNTIFS(Comps!$A$2:$A$1000,A788,Comps!$C$2:$C$1000,"Sold",Comps!$H$2:$H$1000,"&lt;&gt;Loose"))</f>
        <v/>
      </c>
      <c r="K788" s="24">
        <f>IF(A788="","",IFERROR(AVERAGEIFS(Comps!$E$2:$E$1000,Comps!$A$2:$A$1000,A788,Comps!$C$2:$C$1000,"Sold",Comps!$H$2:$H$1000,"&lt;&gt;Loose"),""))</f>
        <v/>
      </c>
      <c r="L788" s="23">
        <f>IF(OR(A788="",J788=0),"",TEXT(MINIFS(Comps!$E$2:$E$1000,Comps!$A$2:$A$1000,A788,Comps!$C$2:$C$1000,"Sold",Comps!$H$2:$H$1000,"&lt;&gt;Loose"),"0")&amp;"-"&amp;TEXT(MAXIFS(Comps!$E$2:$E$1000,Comps!$A$2:$A$1000,A788,Comps!$C$2:$C$1000,"Sold",Comps!$H$2:$H$1000,"&lt;&gt;Loose"),"0"))</f>
        <v/>
      </c>
      <c r="M788" s="24">
        <f>IF(OR(F788="",H788=""),"",ROUND((F788+N(I788)+IF(N(I788)&gt;0,Settings!$B$14,0)+IFERROR(VLOOKUP(H788,Settings!$A$2:$C$10,3,FALSE),0)+Settings!$B$13)/(1-IFERROR(VLOOKUP(H788,Settings!$A$2:$C$10,2,FALSE),0)),2))</f>
        <v/>
      </c>
      <c r="N788" s="9" t="n"/>
      <c r="P788" s="22" t="n"/>
      <c r="Q788" s="22" t="n"/>
      <c r="R788" s="9" t="n"/>
      <c r="S788" s="9" t="n"/>
      <c r="T788" s="24">
        <f>IF(R788="","",ROUND(R788*IFERROR(VLOOKUP(H788,Settings!$A$2:$C$10,2,FALSE),0)+IFERROR(VLOOKUP(H788,Settings!$A$2:$C$10,3,FALSE),0),2))</f>
        <v/>
      </c>
      <c r="U788" s="24">
        <f>IF(R788="","",ROUND(R788-F788-N(S788)-IF(N(S788)&gt;0,Settings!$B$14,0)-T788,2))</f>
        <v/>
      </c>
      <c r="V788" s="23">
        <f>IF(OR(P788="",Q788=""),"",Q788-P788)</f>
        <v/>
      </c>
      <c r="W788" s="23">
        <f>IF(OR(P788="",O788&lt;&gt;"Listed"),"",TODAY()-P788)</f>
        <v/>
      </c>
    </row>
    <row r="789">
      <c r="E789" s="22" t="n"/>
      <c r="F789" s="9" t="n"/>
      <c r="I789" s="9" t="n"/>
      <c r="J789" s="23">
        <f>IF(A789="","",COUNTIFS(Comps!$A$2:$A$1000,A789,Comps!$C$2:$C$1000,"Sold",Comps!$H$2:$H$1000,"&lt;&gt;Loose"))</f>
        <v/>
      </c>
      <c r="K789" s="24">
        <f>IF(A789="","",IFERROR(AVERAGEIFS(Comps!$E$2:$E$1000,Comps!$A$2:$A$1000,A789,Comps!$C$2:$C$1000,"Sold",Comps!$H$2:$H$1000,"&lt;&gt;Loose"),""))</f>
        <v/>
      </c>
      <c r="L789" s="23">
        <f>IF(OR(A789="",J789=0),"",TEXT(MINIFS(Comps!$E$2:$E$1000,Comps!$A$2:$A$1000,A789,Comps!$C$2:$C$1000,"Sold",Comps!$H$2:$H$1000,"&lt;&gt;Loose"),"0")&amp;"-"&amp;TEXT(MAXIFS(Comps!$E$2:$E$1000,Comps!$A$2:$A$1000,A789,Comps!$C$2:$C$1000,"Sold",Comps!$H$2:$H$1000,"&lt;&gt;Loose"),"0"))</f>
        <v/>
      </c>
      <c r="M789" s="24">
        <f>IF(OR(F789="",H789=""),"",ROUND((F789+N(I789)+IF(N(I789)&gt;0,Settings!$B$14,0)+IFERROR(VLOOKUP(H789,Settings!$A$2:$C$10,3,FALSE),0)+Settings!$B$13)/(1-IFERROR(VLOOKUP(H789,Settings!$A$2:$C$10,2,FALSE),0)),2))</f>
        <v/>
      </c>
      <c r="N789" s="9" t="n"/>
      <c r="P789" s="22" t="n"/>
      <c r="Q789" s="22" t="n"/>
      <c r="R789" s="9" t="n"/>
      <c r="S789" s="9" t="n"/>
      <c r="T789" s="24">
        <f>IF(R789="","",ROUND(R789*IFERROR(VLOOKUP(H789,Settings!$A$2:$C$10,2,FALSE),0)+IFERROR(VLOOKUP(H789,Settings!$A$2:$C$10,3,FALSE),0),2))</f>
        <v/>
      </c>
      <c r="U789" s="24">
        <f>IF(R789="","",ROUND(R789-F789-N(S789)-IF(N(S789)&gt;0,Settings!$B$14,0)-T789,2))</f>
        <v/>
      </c>
      <c r="V789" s="23">
        <f>IF(OR(P789="",Q789=""),"",Q789-P789)</f>
        <v/>
      </c>
      <c r="W789" s="23">
        <f>IF(OR(P789="",O789&lt;&gt;"Listed"),"",TODAY()-P789)</f>
        <v/>
      </c>
    </row>
    <row r="790">
      <c r="E790" s="22" t="n"/>
      <c r="F790" s="9" t="n"/>
      <c r="I790" s="9" t="n"/>
      <c r="J790" s="23">
        <f>IF(A790="","",COUNTIFS(Comps!$A$2:$A$1000,A790,Comps!$C$2:$C$1000,"Sold",Comps!$H$2:$H$1000,"&lt;&gt;Loose"))</f>
        <v/>
      </c>
      <c r="K790" s="24">
        <f>IF(A790="","",IFERROR(AVERAGEIFS(Comps!$E$2:$E$1000,Comps!$A$2:$A$1000,A790,Comps!$C$2:$C$1000,"Sold",Comps!$H$2:$H$1000,"&lt;&gt;Loose"),""))</f>
        <v/>
      </c>
      <c r="L790" s="23">
        <f>IF(OR(A790="",J790=0),"",TEXT(MINIFS(Comps!$E$2:$E$1000,Comps!$A$2:$A$1000,A790,Comps!$C$2:$C$1000,"Sold",Comps!$H$2:$H$1000,"&lt;&gt;Loose"),"0")&amp;"-"&amp;TEXT(MAXIFS(Comps!$E$2:$E$1000,Comps!$A$2:$A$1000,A790,Comps!$C$2:$C$1000,"Sold",Comps!$H$2:$H$1000,"&lt;&gt;Loose"),"0"))</f>
        <v/>
      </c>
      <c r="M790" s="24">
        <f>IF(OR(F790="",H790=""),"",ROUND((F790+N(I790)+IF(N(I790)&gt;0,Settings!$B$14,0)+IFERROR(VLOOKUP(H790,Settings!$A$2:$C$10,3,FALSE),0)+Settings!$B$13)/(1-IFERROR(VLOOKUP(H790,Settings!$A$2:$C$10,2,FALSE),0)),2))</f>
        <v/>
      </c>
      <c r="N790" s="9" t="n"/>
      <c r="P790" s="22" t="n"/>
      <c r="Q790" s="22" t="n"/>
      <c r="R790" s="9" t="n"/>
      <c r="S790" s="9" t="n"/>
      <c r="T790" s="24">
        <f>IF(R790="","",ROUND(R790*IFERROR(VLOOKUP(H790,Settings!$A$2:$C$10,2,FALSE),0)+IFERROR(VLOOKUP(H790,Settings!$A$2:$C$10,3,FALSE),0),2))</f>
        <v/>
      </c>
      <c r="U790" s="24">
        <f>IF(R790="","",ROUND(R790-F790-N(S790)-IF(N(S790)&gt;0,Settings!$B$14,0)-T790,2))</f>
        <v/>
      </c>
      <c r="V790" s="23">
        <f>IF(OR(P790="",Q790=""),"",Q790-P790)</f>
        <v/>
      </c>
      <c r="W790" s="23">
        <f>IF(OR(P790="",O790&lt;&gt;"Listed"),"",TODAY()-P790)</f>
        <v/>
      </c>
    </row>
    <row r="791">
      <c r="E791" s="22" t="n"/>
      <c r="F791" s="9" t="n"/>
      <c r="I791" s="9" t="n"/>
      <c r="J791" s="23">
        <f>IF(A791="","",COUNTIFS(Comps!$A$2:$A$1000,A791,Comps!$C$2:$C$1000,"Sold",Comps!$H$2:$H$1000,"&lt;&gt;Loose"))</f>
        <v/>
      </c>
      <c r="K791" s="24">
        <f>IF(A791="","",IFERROR(AVERAGEIFS(Comps!$E$2:$E$1000,Comps!$A$2:$A$1000,A791,Comps!$C$2:$C$1000,"Sold",Comps!$H$2:$H$1000,"&lt;&gt;Loose"),""))</f>
        <v/>
      </c>
      <c r="L791" s="23">
        <f>IF(OR(A791="",J791=0),"",TEXT(MINIFS(Comps!$E$2:$E$1000,Comps!$A$2:$A$1000,A791,Comps!$C$2:$C$1000,"Sold",Comps!$H$2:$H$1000,"&lt;&gt;Loose"),"0")&amp;"-"&amp;TEXT(MAXIFS(Comps!$E$2:$E$1000,Comps!$A$2:$A$1000,A791,Comps!$C$2:$C$1000,"Sold",Comps!$H$2:$H$1000,"&lt;&gt;Loose"),"0"))</f>
        <v/>
      </c>
      <c r="M791" s="24">
        <f>IF(OR(F791="",H791=""),"",ROUND((F791+N(I791)+IF(N(I791)&gt;0,Settings!$B$14,0)+IFERROR(VLOOKUP(H791,Settings!$A$2:$C$10,3,FALSE),0)+Settings!$B$13)/(1-IFERROR(VLOOKUP(H791,Settings!$A$2:$C$10,2,FALSE),0)),2))</f>
        <v/>
      </c>
      <c r="N791" s="9" t="n"/>
      <c r="P791" s="22" t="n"/>
      <c r="Q791" s="22" t="n"/>
      <c r="R791" s="9" t="n"/>
      <c r="S791" s="9" t="n"/>
      <c r="T791" s="24">
        <f>IF(R791="","",ROUND(R791*IFERROR(VLOOKUP(H791,Settings!$A$2:$C$10,2,FALSE),0)+IFERROR(VLOOKUP(H791,Settings!$A$2:$C$10,3,FALSE),0),2))</f>
        <v/>
      </c>
      <c r="U791" s="24">
        <f>IF(R791="","",ROUND(R791-F791-N(S791)-IF(N(S791)&gt;0,Settings!$B$14,0)-T791,2))</f>
        <v/>
      </c>
      <c r="V791" s="23">
        <f>IF(OR(P791="",Q791=""),"",Q791-P791)</f>
        <v/>
      </c>
      <c r="W791" s="23">
        <f>IF(OR(P791="",O791&lt;&gt;"Listed"),"",TODAY()-P791)</f>
        <v/>
      </c>
    </row>
    <row r="792">
      <c r="E792" s="22" t="n"/>
      <c r="F792" s="9" t="n"/>
      <c r="I792" s="9" t="n"/>
      <c r="J792" s="23">
        <f>IF(A792="","",COUNTIFS(Comps!$A$2:$A$1000,A792,Comps!$C$2:$C$1000,"Sold",Comps!$H$2:$H$1000,"&lt;&gt;Loose"))</f>
        <v/>
      </c>
      <c r="K792" s="24">
        <f>IF(A792="","",IFERROR(AVERAGEIFS(Comps!$E$2:$E$1000,Comps!$A$2:$A$1000,A792,Comps!$C$2:$C$1000,"Sold",Comps!$H$2:$H$1000,"&lt;&gt;Loose"),""))</f>
        <v/>
      </c>
      <c r="L792" s="23">
        <f>IF(OR(A792="",J792=0),"",TEXT(MINIFS(Comps!$E$2:$E$1000,Comps!$A$2:$A$1000,A792,Comps!$C$2:$C$1000,"Sold",Comps!$H$2:$H$1000,"&lt;&gt;Loose"),"0")&amp;"-"&amp;TEXT(MAXIFS(Comps!$E$2:$E$1000,Comps!$A$2:$A$1000,A792,Comps!$C$2:$C$1000,"Sold",Comps!$H$2:$H$1000,"&lt;&gt;Loose"),"0"))</f>
        <v/>
      </c>
      <c r="M792" s="24">
        <f>IF(OR(F792="",H792=""),"",ROUND((F792+N(I792)+IF(N(I792)&gt;0,Settings!$B$14,0)+IFERROR(VLOOKUP(H792,Settings!$A$2:$C$10,3,FALSE),0)+Settings!$B$13)/(1-IFERROR(VLOOKUP(H792,Settings!$A$2:$C$10,2,FALSE),0)),2))</f>
        <v/>
      </c>
      <c r="N792" s="9" t="n"/>
      <c r="P792" s="22" t="n"/>
      <c r="Q792" s="22" t="n"/>
      <c r="R792" s="9" t="n"/>
      <c r="S792" s="9" t="n"/>
      <c r="T792" s="24">
        <f>IF(R792="","",ROUND(R792*IFERROR(VLOOKUP(H792,Settings!$A$2:$C$10,2,FALSE),0)+IFERROR(VLOOKUP(H792,Settings!$A$2:$C$10,3,FALSE),0),2))</f>
        <v/>
      </c>
      <c r="U792" s="24">
        <f>IF(R792="","",ROUND(R792-F792-N(S792)-IF(N(S792)&gt;0,Settings!$B$14,0)-T792,2))</f>
        <v/>
      </c>
      <c r="V792" s="23">
        <f>IF(OR(P792="",Q792=""),"",Q792-P792)</f>
        <v/>
      </c>
      <c r="W792" s="23">
        <f>IF(OR(P792="",O792&lt;&gt;"Listed"),"",TODAY()-P792)</f>
        <v/>
      </c>
    </row>
    <row r="793">
      <c r="E793" s="22" t="n"/>
      <c r="F793" s="9" t="n"/>
      <c r="I793" s="9" t="n"/>
      <c r="J793" s="23">
        <f>IF(A793="","",COUNTIFS(Comps!$A$2:$A$1000,A793,Comps!$C$2:$C$1000,"Sold",Comps!$H$2:$H$1000,"&lt;&gt;Loose"))</f>
        <v/>
      </c>
      <c r="K793" s="24">
        <f>IF(A793="","",IFERROR(AVERAGEIFS(Comps!$E$2:$E$1000,Comps!$A$2:$A$1000,A793,Comps!$C$2:$C$1000,"Sold",Comps!$H$2:$H$1000,"&lt;&gt;Loose"),""))</f>
        <v/>
      </c>
      <c r="L793" s="23">
        <f>IF(OR(A793="",J793=0),"",TEXT(MINIFS(Comps!$E$2:$E$1000,Comps!$A$2:$A$1000,A793,Comps!$C$2:$C$1000,"Sold",Comps!$H$2:$H$1000,"&lt;&gt;Loose"),"0")&amp;"-"&amp;TEXT(MAXIFS(Comps!$E$2:$E$1000,Comps!$A$2:$A$1000,A793,Comps!$C$2:$C$1000,"Sold",Comps!$H$2:$H$1000,"&lt;&gt;Loose"),"0"))</f>
        <v/>
      </c>
      <c r="M793" s="24">
        <f>IF(OR(F793="",H793=""),"",ROUND((F793+N(I793)+IF(N(I793)&gt;0,Settings!$B$14,0)+IFERROR(VLOOKUP(H793,Settings!$A$2:$C$10,3,FALSE),0)+Settings!$B$13)/(1-IFERROR(VLOOKUP(H793,Settings!$A$2:$C$10,2,FALSE),0)),2))</f>
        <v/>
      </c>
      <c r="N793" s="9" t="n"/>
      <c r="P793" s="22" t="n"/>
      <c r="Q793" s="22" t="n"/>
      <c r="R793" s="9" t="n"/>
      <c r="S793" s="9" t="n"/>
      <c r="T793" s="24">
        <f>IF(R793="","",ROUND(R793*IFERROR(VLOOKUP(H793,Settings!$A$2:$C$10,2,FALSE),0)+IFERROR(VLOOKUP(H793,Settings!$A$2:$C$10,3,FALSE),0),2))</f>
        <v/>
      </c>
      <c r="U793" s="24">
        <f>IF(R793="","",ROUND(R793-F793-N(S793)-IF(N(S793)&gt;0,Settings!$B$14,0)-T793,2))</f>
        <v/>
      </c>
      <c r="V793" s="23">
        <f>IF(OR(P793="",Q793=""),"",Q793-P793)</f>
        <v/>
      </c>
      <c r="W793" s="23">
        <f>IF(OR(P793="",O793&lt;&gt;"Listed"),"",TODAY()-P793)</f>
        <v/>
      </c>
    </row>
    <row r="794">
      <c r="E794" s="22" t="n"/>
      <c r="F794" s="9" t="n"/>
      <c r="I794" s="9" t="n"/>
      <c r="J794" s="23">
        <f>IF(A794="","",COUNTIFS(Comps!$A$2:$A$1000,A794,Comps!$C$2:$C$1000,"Sold",Comps!$H$2:$H$1000,"&lt;&gt;Loose"))</f>
        <v/>
      </c>
      <c r="K794" s="24">
        <f>IF(A794="","",IFERROR(AVERAGEIFS(Comps!$E$2:$E$1000,Comps!$A$2:$A$1000,A794,Comps!$C$2:$C$1000,"Sold",Comps!$H$2:$H$1000,"&lt;&gt;Loose"),""))</f>
        <v/>
      </c>
      <c r="L794" s="23">
        <f>IF(OR(A794="",J794=0),"",TEXT(MINIFS(Comps!$E$2:$E$1000,Comps!$A$2:$A$1000,A794,Comps!$C$2:$C$1000,"Sold",Comps!$H$2:$H$1000,"&lt;&gt;Loose"),"0")&amp;"-"&amp;TEXT(MAXIFS(Comps!$E$2:$E$1000,Comps!$A$2:$A$1000,A794,Comps!$C$2:$C$1000,"Sold",Comps!$H$2:$H$1000,"&lt;&gt;Loose"),"0"))</f>
        <v/>
      </c>
      <c r="M794" s="24">
        <f>IF(OR(F794="",H794=""),"",ROUND((F794+N(I794)+IF(N(I794)&gt;0,Settings!$B$14,0)+IFERROR(VLOOKUP(H794,Settings!$A$2:$C$10,3,FALSE),0)+Settings!$B$13)/(1-IFERROR(VLOOKUP(H794,Settings!$A$2:$C$10,2,FALSE),0)),2))</f>
        <v/>
      </c>
      <c r="N794" s="9" t="n"/>
      <c r="P794" s="22" t="n"/>
      <c r="Q794" s="22" t="n"/>
      <c r="R794" s="9" t="n"/>
      <c r="S794" s="9" t="n"/>
      <c r="T794" s="24">
        <f>IF(R794="","",ROUND(R794*IFERROR(VLOOKUP(H794,Settings!$A$2:$C$10,2,FALSE),0)+IFERROR(VLOOKUP(H794,Settings!$A$2:$C$10,3,FALSE),0),2))</f>
        <v/>
      </c>
      <c r="U794" s="24">
        <f>IF(R794="","",ROUND(R794-F794-N(S794)-IF(N(S794)&gt;0,Settings!$B$14,0)-T794,2))</f>
        <v/>
      </c>
      <c r="V794" s="23">
        <f>IF(OR(P794="",Q794=""),"",Q794-P794)</f>
        <v/>
      </c>
      <c r="W794" s="23">
        <f>IF(OR(P794="",O794&lt;&gt;"Listed"),"",TODAY()-P794)</f>
        <v/>
      </c>
    </row>
    <row r="795">
      <c r="E795" s="22" t="n"/>
      <c r="F795" s="9" t="n"/>
      <c r="I795" s="9" t="n"/>
      <c r="J795" s="23">
        <f>IF(A795="","",COUNTIFS(Comps!$A$2:$A$1000,A795,Comps!$C$2:$C$1000,"Sold",Comps!$H$2:$H$1000,"&lt;&gt;Loose"))</f>
        <v/>
      </c>
      <c r="K795" s="24">
        <f>IF(A795="","",IFERROR(AVERAGEIFS(Comps!$E$2:$E$1000,Comps!$A$2:$A$1000,A795,Comps!$C$2:$C$1000,"Sold",Comps!$H$2:$H$1000,"&lt;&gt;Loose"),""))</f>
        <v/>
      </c>
      <c r="L795" s="23">
        <f>IF(OR(A795="",J795=0),"",TEXT(MINIFS(Comps!$E$2:$E$1000,Comps!$A$2:$A$1000,A795,Comps!$C$2:$C$1000,"Sold",Comps!$H$2:$H$1000,"&lt;&gt;Loose"),"0")&amp;"-"&amp;TEXT(MAXIFS(Comps!$E$2:$E$1000,Comps!$A$2:$A$1000,A795,Comps!$C$2:$C$1000,"Sold",Comps!$H$2:$H$1000,"&lt;&gt;Loose"),"0"))</f>
        <v/>
      </c>
      <c r="M795" s="24">
        <f>IF(OR(F795="",H795=""),"",ROUND((F795+N(I795)+IF(N(I795)&gt;0,Settings!$B$14,0)+IFERROR(VLOOKUP(H795,Settings!$A$2:$C$10,3,FALSE),0)+Settings!$B$13)/(1-IFERROR(VLOOKUP(H795,Settings!$A$2:$C$10,2,FALSE),0)),2))</f>
        <v/>
      </c>
      <c r="N795" s="9" t="n"/>
      <c r="P795" s="22" t="n"/>
      <c r="Q795" s="22" t="n"/>
      <c r="R795" s="9" t="n"/>
      <c r="S795" s="9" t="n"/>
      <c r="T795" s="24">
        <f>IF(R795="","",ROUND(R795*IFERROR(VLOOKUP(H795,Settings!$A$2:$C$10,2,FALSE),0)+IFERROR(VLOOKUP(H795,Settings!$A$2:$C$10,3,FALSE),0),2))</f>
        <v/>
      </c>
      <c r="U795" s="24">
        <f>IF(R795="","",ROUND(R795-F795-N(S795)-IF(N(S795)&gt;0,Settings!$B$14,0)-T795,2))</f>
        <v/>
      </c>
      <c r="V795" s="23">
        <f>IF(OR(P795="",Q795=""),"",Q795-P795)</f>
        <v/>
      </c>
      <c r="W795" s="23">
        <f>IF(OR(P795="",O795&lt;&gt;"Listed"),"",TODAY()-P795)</f>
        <v/>
      </c>
    </row>
    <row r="796">
      <c r="E796" s="22" t="n"/>
      <c r="F796" s="9" t="n"/>
      <c r="I796" s="9" t="n"/>
      <c r="J796" s="23">
        <f>IF(A796="","",COUNTIFS(Comps!$A$2:$A$1000,A796,Comps!$C$2:$C$1000,"Sold",Comps!$H$2:$H$1000,"&lt;&gt;Loose"))</f>
        <v/>
      </c>
      <c r="K796" s="24">
        <f>IF(A796="","",IFERROR(AVERAGEIFS(Comps!$E$2:$E$1000,Comps!$A$2:$A$1000,A796,Comps!$C$2:$C$1000,"Sold",Comps!$H$2:$H$1000,"&lt;&gt;Loose"),""))</f>
        <v/>
      </c>
      <c r="L796" s="23">
        <f>IF(OR(A796="",J796=0),"",TEXT(MINIFS(Comps!$E$2:$E$1000,Comps!$A$2:$A$1000,A796,Comps!$C$2:$C$1000,"Sold",Comps!$H$2:$H$1000,"&lt;&gt;Loose"),"0")&amp;"-"&amp;TEXT(MAXIFS(Comps!$E$2:$E$1000,Comps!$A$2:$A$1000,A796,Comps!$C$2:$C$1000,"Sold",Comps!$H$2:$H$1000,"&lt;&gt;Loose"),"0"))</f>
        <v/>
      </c>
      <c r="M796" s="24">
        <f>IF(OR(F796="",H796=""),"",ROUND((F796+N(I796)+IF(N(I796)&gt;0,Settings!$B$14,0)+IFERROR(VLOOKUP(H796,Settings!$A$2:$C$10,3,FALSE),0)+Settings!$B$13)/(1-IFERROR(VLOOKUP(H796,Settings!$A$2:$C$10,2,FALSE),0)),2))</f>
        <v/>
      </c>
      <c r="N796" s="9" t="n"/>
      <c r="P796" s="22" t="n"/>
      <c r="Q796" s="22" t="n"/>
      <c r="R796" s="9" t="n"/>
      <c r="S796" s="9" t="n"/>
      <c r="T796" s="24">
        <f>IF(R796="","",ROUND(R796*IFERROR(VLOOKUP(H796,Settings!$A$2:$C$10,2,FALSE),0)+IFERROR(VLOOKUP(H796,Settings!$A$2:$C$10,3,FALSE),0),2))</f>
        <v/>
      </c>
      <c r="U796" s="24">
        <f>IF(R796="","",ROUND(R796-F796-N(S796)-IF(N(S796)&gt;0,Settings!$B$14,0)-T796,2))</f>
        <v/>
      </c>
      <c r="V796" s="23">
        <f>IF(OR(P796="",Q796=""),"",Q796-P796)</f>
        <v/>
      </c>
      <c r="W796" s="23">
        <f>IF(OR(P796="",O796&lt;&gt;"Listed"),"",TODAY()-P796)</f>
        <v/>
      </c>
    </row>
    <row r="797">
      <c r="E797" s="22" t="n"/>
      <c r="F797" s="9" t="n"/>
      <c r="I797" s="9" t="n"/>
      <c r="J797" s="23">
        <f>IF(A797="","",COUNTIFS(Comps!$A$2:$A$1000,A797,Comps!$C$2:$C$1000,"Sold",Comps!$H$2:$H$1000,"&lt;&gt;Loose"))</f>
        <v/>
      </c>
      <c r="K797" s="24">
        <f>IF(A797="","",IFERROR(AVERAGEIFS(Comps!$E$2:$E$1000,Comps!$A$2:$A$1000,A797,Comps!$C$2:$C$1000,"Sold",Comps!$H$2:$H$1000,"&lt;&gt;Loose"),""))</f>
        <v/>
      </c>
      <c r="L797" s="23">
        <f>IF(OR(A797="",J797=0),"",TEXT(MINIFS(Comps!$E$2:$E$1000,Comps!$A$2:$A$1000,A797,Comps!$C$2:$C$1000,"Sold",Comps!$H$2:$H$1000,"&lt;&gt;Loose"),"0")&amp;"-"&amp;TEXT(MAXIFS(Comps!$E$2:$E$1000,Comps!$A$2:$A$1000,A797,Comps!$C$2:$C$1000,"Sold",Comps!$H$2:$H$1000,"&lt;&gt;Loose"),"0"))</f>
        <v/>
      </c>
      <c r="M797" s="24">
        <f>IF(OR(F797="",H797=""),"",ROUND((F797+N(I797)+IF(N(I797)&gt;0,Settings!$B$14,0)+IFERROR(VLOOKUP(H797,Settings!$A$2:$C$10,3,FALSE),0)+Settings!$B$13)/(1-IFERROR(VLOOKUP(H797,Settings!$A$2:$C$10,2,FALSE),0)),2))</f>
        <v/>
      </c>
      <c r="N797" s="9" t="n"/>
      <c r="P797" s="22" t="n"/>
      <c r="Q797" s="22" t="n"/>
      <c r="R797" s="9" t="n"/>
      <c r="S797" s="9" t="n"/>
      <c r="T797" s="24">
        <f>IF(R797="","",ROUND(R797*IFERROR(VLOOKUP(H797,Settings!$A$2:$C$10,2,FALSE),0)+IFERROR(VLOOKUP(H797,Settings!$A$2:$C$10,3,FALSE),0),2))</f>
        <v/>
      </c>
      <c r="U797" s="24">
        <f>IF(R797="","",ROUND(R797-F797-N(S797)-IF(N(S797)&gt;0,Settings!$B$14,0)-T797,2))</f>
        <v/>
      </c>
      <c r="V797" s="23">
        <f>IF(OR(P797="",Q797=""),"",Q797-P797)</f>
        <v/>
      </c>
      <c r="W797" s="23">
        <f>IF(OR(P797="",O797&lt;&gt;"Listed"),"",TODAY()-P797)</f>
        <v/>
      </c>
    </row>
    <row r="798">
      <c r="E798" s="22" t="n"/>
      <c r="F798" s="9" t="n"/>
      <c r="I798" s="9" t="n"/>
      <c r="J798" s="23">
        <f>IF(A798="","",COUNTIFS(Comps!$A$2:$A$1000,A798,Comps!$C$2:$C$1000,"Sold",Comps!$H$2:$H$1000,"&lt;&gt;Loose"))</f>
        <v/>
      </c>
      <c r="K798" s="24">
        <f>IF(A798="","",IFERROR(AVERAGEIFS(Comps!$E$2:$E$1000,Comps!$A$2:$A$1000,A798,Comps!$C$2:$C$1000,"Sold",Comps!$H$2:$H$1000,"&lt;&gt;Loose"),""))</f>
        <v/>
      </c>
      <c r="L798" s="23">
        <f>IF(OR(A798="",J798=0),"",TEXT(MINIFS(Comps!$E$2:$E$1000,Comps!$A$2:$A$1000,A798,Comps!$C$2:$C$1000,"Sold",Comps!$H$2:$H$1000,"&lt;&gt;Loose"),"0")&amp;"-"&amp;TEXT(MAXIFS(Comps!$E$2:$E$1000,Comps!$A$2:$A$1000,A798,Comps!$C$2:$C$1000,"Sold",Comps!$H$2:$H$1000,"&lt;&gt;Loose"),"0"))</f>
        <v/>
      </c>
      <c r="M798" s="24">
        <f>IF(OR(F798="",H798=""),"",ROUND((F798+N(I798)+IF(N(I798)&gt;0,Settings!$B$14,0)+IFERROR(VLOOKUP(H798,Settings!$A$2:$C$10,3,FALSE),0)+Settings!$B$13)/(1-IFERROR(VLOOKUP(H798,Settings!$A$2:$C$10,2,FALSE),0)),2))</f>
        <v/>
      </c>
      <c r="N798" s="9" t="n"/>
      <c r="P798" s="22" t="n"/>
      <c r="Q798" s="22" t="n"/>
      <c r="R798" s="9" t="n"/>
      <c r="S798" s="9" t="n"/>
      <c r="T798" s="24">
        <f>IF(R798="","",ROUND(R798*IFERROR(VLOOKUP(H798,Settings!$A$2:$C$10,2,FALSE),0)+IFERROR(VLOOKUP(H798,Settings!$A$2:$C$10,3,FALSE),0),2))</f>
        <v/>
      </c>
      <c r="U798" s="24">
        <f>IF(R798="","",ROUND(R798-F798-N(S798)-IF(N(S798)&gt;0,Settings!$B$14,0)-T798,2))</f>
        <v/>
      </c>
      <c r="V798" s="23">
        <f>IF(OR(P798="",Q798=""),"",Q798-P798)</f>
        <v/>
      </c>
      <c r="W798" s="23">
        <f>IF(OR(P798="",O798&lt;&gt;"Listed"),"",TODAY()-P798)</f>
        <v/>
      </c>
    </row>
    <row r="799">
      <c r="E799" s="22" t="n"/>
      <c r="F799" s="9" t="n"/>
      <c r="I799" s="9" t="n"/>
      <c r="J799" s="23">
        <f>IF(A799="","",COUNTIFS(Comps!$A$2:$A$1000,A799,Comps!$C$2:$C$1000,"Sold",Comps!$H$2:$H$1000,"&lt;&gt;Loose"))</f>
        <v/>
      </c>
      <c r="K799" s="24">
        <f>IF(A799="","",IFERROR(AVERAGEIFS(Comps!$E$2:$E$1000,Comps!$A$2:$A$1000,A799,Comps!$C$2:$C$1000,"Sold",Comps!$H$2:$H$1000,"&lt;&gt;Loose"),""))</f>
        <v/>
      </c>
      <c r="L799" s="23">
        <f>IF(OR(A799="",J799=0),"",TEXT(MINIFS(Comps!$E$2:$E$1000,Comps!$A$2:$A$1000,A799,Comps!$C$2:$C$1000,"Sold",Comps!$H$2:$H$1000,"&lt;&gt;Loose"),"0")&amp;"-"&amp;TEXT(MAXIFS(Comps!$E$2:$E$1000,Comps!$A$2:$A$1000,A799,Comps!$C$2:$C$1000,"Sold",Comps!$H$2:$H$1000,"&lt;&gt;Loose"),"0"))</f>
        <v/>
      </c>
      <c r="M799" s="24">
        <f>IF(OR(F799="",H799=""),"",ROUND((F799+N(I799)+IF(N(I799)&gt;0,Settings!$B$14,0)+IFERROR(VLOOKUP(H799,Settings!$A$2:$C$10,3,FALSE),0)+Settings!$B$13)/(1-IFERROR(VLOOKUP(H799,Settings!$A$2:$C$10,2,FALSE),0)),2))</f>
        <v/>
      </c>
      <c r="N799" s="9" t="n"/>
      <c r="P799" s="22" t="n"/>
      <c r="Q799" s="22" t="n"/>
      <c r="R799" s="9" t="n"/>
      <c r="S799" s="9" t="n"/>
      <c r="T799" s="24">
        <f>IF(R799="","",ROUND(R799*IFERROR(VLOOKUP(H799,Settings!$A$2:$C$10,2,FALSE),0)+IFERROR(VLOOKUP(H799,Settings!$A$2:$C$10,3,FALSE),0),2))</f>
        <v/>
      </c>
      <c r="U799" s="24">
        <f>IF(R799="","",ROUND(R799-F799-N(S799)-IF(N(S799)&gt;0,Settings!$B$14,0)-T799,2))</f>
        <v/>
      </c>
      <c r="V799" s="23">
        <f>IF(OR(P799="",Q799=""),"",Q799-P799)</f>
        <v/>
      </c>
      <c r="W799" s="23">
        <f>IF(OR(P799="",O799&lt;&gt;"Listed"),"",TODAY()-P799)</f>
        <v/>
      </c>
    </row>
    <row r="800">
      <c r="E800" s="22" t="n"/>
      <c r="F800" s="9" t="n"/>
      <c r="I800" s="9" t="n"/>
      <c r="J800" s="23">
        <f>IF(A800="","",COUNTIFS(Comps!$A$2:$A$1000,A800,Comps!$C$2:$C$1000,"Sold",Comps!$H$2:$H$1000,"&lt;&gt;Loose"))</f>
        <v/>
      </c>
      <c r="K800" s="24">
        <f>IF(A800="","",IFERROR(AVERAGEIFS(Comps!$E$2:$E$1000,Comps!$A$2:$A$1000,A800,Comps!$C$2:$C$1000,"Sold",Comps!$H$2:$H$1000,"&lt;&gt;Loose"),""))</f>
        <v/>
      </c>
      <c r="L800" s="23">
        <f>IF(OR(A800="",J800=0),"",TEXT(MINIFS(Comps!$E$2:$E$1000,Comps!$A$2:$A$1000,A800,Comps!$C$2:$C$1000,"Sold",Comps!$H$2:$H$1000,"&lt;&gt;Loose"),"0")&amp;"-"&amp;TEXT(MAXIFS(Comps!$E$2:$E$1000,Comps!$A$2:$A$1000,A800,Comps!$C$2:$C$1000,"Sold",Comps!$H$2:$H$1000,"&lt;&gt;Loose"),"0"))</f>
        <v/>
      </c>
      <c r="M800" s="24">
        <f>IF(OR(F800="",H800=""),"",ROUND((F800+N(I800)+IF(N(I800)&gt;0,Settings!$B$14,0)+IFERROR(VLOOKUP(H800,Settings!$A$2:$C$10,3,FALSE),0)+Settings!$B$13)/(1-IFERROR(VLOOKUP(H800,Settings!$A$2:$C$10,2,FALSE),0)),2))</f>
        <v/>
      </c>
      <c r="N800" s="9" t="n"/>
      <c r="P800" s="22" t="n"/>
      <c r="Q800" s="22" t="n"/>
      <c r="R800" s="9" t="n"/>
      <c r="S800" s="9" t="n"/>
      <c r="T800" s="24">
        <f>IF(R800="","",ROUND(R800*IFERROR(VLOOKUP(H800,Settings!$A$2:$C$10,2,FALSE),0)+IFERROR(VLOOKUP(H800,Settings!$A$2:$C$10,3,FALSE),0),2))</f>
        <v/>
      </c>
      <c r="U800" s="24">
        <f>IF(R800="","",ROUND(R800-F800-N(S800)-IF(N(S800)&gt;0,Settings!$B$14,0)-T800,2))</f>
        <v/>
      </c>
      <c r="V800" s="23">
        <f>IF(OR(P800="",Q800=""),"",Q800-P800)</f>
        <v/>
      </c>
      <c r="W800" s="23">
        <f>IF(OR(P800="",O800&lt;&gt;"Listed"),"",TODAY()-P800)</f>
        <v/>
      </c>
    </row>
    <row r="801">
      <c r="E801" s="22" t="n"/>
      <c r="F801" s="9" t="n"/>
      <c r="I801" s="9" t="n"/>
      <c r="J801" s="23">
        <f>IF(A801="","",COUNTIFS(Comps!$A$2:$A$1000,A801,Comps!$C$2:$C$1000,"Sold",Comps!$H$2:$H$1000,"&lt;&gt;Loose"))</f>
        <v/>
      </c>
      <c r="K801" s="24">
        <f>IF(A801="","",IFERROR(AVERAGEIFS(Comps!$E$2:$E$1000,Comps!$A$2:$A$1000,A801,Comps!$C$2:$C$1000,"Sold",Comps!$H$2:$H$1000,"&lt;&gt;Loose"),""))</f>
        <v/>
      </c>
      <c r="L801" s="23">
        <f>IF(OR(A801="",J801=0),"",TEXT(MINIFS(Comps!$E$2:$E$1000,Comps!$A$2:$A$1000,A801,Comps!$C$2:$C$1000,"Sold",Comps!$H$2:$H$1000,"&lt;&gt;Loose"),"0")&amp;"-"&amp;TEXT(MAXIFS(Comps!$E$2:$E$1000,Comps!$A$2:$A$1000,A801,Comps!$C$2:$C$1000,"Sold",Comps!$H$2:$H$1000,"&lt;&gt;Loose"),"0"))</f>
        <v/>
      </c>
      <c r="M801" s="24">
        <f>IF(OR(F801="",H801=""),"",ROUND((F801+N(I801)+IF(N(I801)&gt;0,Settings!$B$14,0)+IFERROR(VLOOKUP(H801,Settings!$A$2:$C$10,3,FALSE),0)+Settings!$B$13)/(1-IFERROR(VLOOKUP(H801,Settings!$A$2:$C$10,2,FALSE),0)),2))</f>
        <v/>
      </c>
      <c r="N801" s="9" t="n"/>
      <c r="P801" s="22" t="n"/>
      <c r="Q801" s="22" t="n"/>
      <c r="R801" s="9" t="n"/>
      <c r="S801" s="9" t="n"/>
      <c r="T801" s="24">
        <f>IF(R801="","",ROUND(R801*IFERROR(VLOOKUP(H801,Settings!$A$2:$C$10,2,FALSE),0)+IFERROR(VLOOKUP(H801,Settings!$A$2:$C$10,3,FALSE),0),2))</f>
        <v/>
      </c>
      <c r="U801" s="24">
        <f>IF(R801="","",ROUND(R801-F801-N(S801)-IF(N(S801)&gt;0,Settings!$B$14,0)-T801,2))</f>
        <v/>
      </c>
      <c r="V801" s="23">
        <f>IF(OR(P801="",Q801=""),"",Q801-P801)</f>
        <v/>
      </c>
      <c r="W801" s="23">
        <f>IF(OR(P801="",O801&lt;&gt;"Listed"),"",TODAY()-P801)</f>
        <v/>
      </c>
    </row>
    <row r="802">
      <c r="E802" s="22" t="n"/>
      <c r="F802" s="9" t="n"/>
      <c r="I802" s="9" t="n"/>
      <c r="J802" s="23">
        <f>IF(A802="","",COUNTIFS(Comps!$A$2:$A$1000,A802,Comps!$C$2:$C$1000,"Sold",Comps!$H$2:$H$1000,"&lt;&gt;Loose"))</f>
        <v/>
      </c>
      <c r="K802" s="24">
        <f>IF(A802="","",IFERROR(AVERAGEIFS(Comps!$E$2:$E$1000,Comps!$A$2:$A$1000,A802,Comps!$C$2:$C$1000,"Sold",Comps!$H$2:$H$1000,"&lt;&gt;Loose"),""))</f>
        <v/>
      </c>
      <c r="L802" s="23">
        <f>IF(OR(A802="",J802=0),"",TEXT(MINIFS(Comps!$E$2:$E$1000,Comps!$A$2:$A$1000,A802,Comps!$C$2:$C$1000,"Sold",Comps!$H$2:$H$1000,"&lt;&gt;Loose"),"0")&amp;"-"&amp;TEXT(MAXIFS(Comps!$E$2:$E$1000,Comps!$A$2:$A$1000,A802,Comps!$C$2:$C$1000,"Sold",Comps!$H$2:$H$1000,"&lt;&gt;Loose"),"0"))</f>
        <v/>
      </c>
      <c r="M802" s="24">
        <f>IF(OR(F802="",H802=""),"",ROUND((F802+N(I802)+IF(N(I802)&gt;0,Settings!$B$14,0)+IFERROR(VLOOKUP(H802,Settings!$A$2:$C$10,3,FALSE),0)+Settings!$B$13)/(1-IFERROR(VLOOKUP(H802,Settings!$A$2:$C$10,2,FALSE),0)),2))</f>
        <v/>
      </c>
      <c r="N802" s="9" t="n"/>
      <c r="P802" s="22" t="n"/>
      <c r="Q802" s="22" t="n"/>
      <c r="R802" s="9" t="n"/>
      <c r="S802" s="9" t="n"/>
      <c r="T802" s="24">
        <f>IF(R802="","",ROUND(R802*IFERROR(VLOOKUP(H802,Settings!$A$2:$C$10,2,FALSE),0)+IFERROR(VLOOKUP(H802,Settings!$A$2:$C$10,3,FALSE),0),2))</f>
        <v/>
      </c>
      <c r="U802" s="24">
        <f>IF(R802="","",ROUND(R802-F802-N(S802)-IF(N(S802)&gt;0,Settings!$B$14,0)-T802,2))</f>
        <v/>
      </c>
      <c r="V802" s="23">
        <f>IF(OR(P802="",Q802=""),"",Q802-P802)</f>
        <v/>
      </c>
      <c r="W802" s="23">
        <f>IF(OR(P802="",O802&lt;&gt;"Listed"),"",TODAY()-P802)</f>
        <v/>
      </c>
    </row>
    <row r="803">
      <c r="E803" s="22" t="n"/>
      <c r="F803" s="9" t="n"/>
      <c r="I803" s="9" t="n"/>
      <c r="J803" s="23">
        <f>IF(A803="","",COUNTIFS(Comps!$A$2:$A$1000,A803,Comps!$C$2:$C$1000,"Sold",Comps!$H$2:$H$1000,"&lt;&gt;Loose"))</f>
        <v/>
      </c>
      <c r="K803" s="24">
        <f>IF(A803="","",IFERROR(AVERAGEIFS(Comps!$E$2:$E$1000,Comps!$A$2:$A$1000,A803,Comps!$C$2:$C$1000,"Sold",Comps!$H$2:$H$1000,"&lt;&gt;Loose"),""))</f>
        <v/>
      </c>
      <c r="L803" s="23">
        <f>IF(OR(A803="",J803=0),"",TEXT(MINIFS(Comps!$E$2:$E$1000,Comps!$A$2:$A$1000,A803,Comps!$C$2:$C$1000,"Sold",Comps!$H$2:$H$1000,"&lt;&gt;Loose"),"0")&amp;"-"&amp;TEXT(MAXIFS(Comps!$E$2:$E$1000,Comps!$A$2:$A$1000,A803,Comps!$C$2:$C$1000,"Sold",Comps!$H$2:$H$1000,"&lt;&gt;Loose"),"0"))</f>
        <v/>
      </c>
      <c r="M803" s="24">
        <f>IF(OR(F803="",H803=""),"",ROUND((F803+N(I803)+IF(N(I803)&gt;0,Settings!$B$14,0)+IFERROR(VLOOKUP(H803,Settings!$A$2:$C$10,3,FALSE),0)+Settings!$B$13)/(1-IFERROR(VLOOKUP(H803,Settings!$A$2:$C$10,2,FALSE),0)),2))</f>
        <v/>
      </c>
      <c r="N803" s="9" t="n"/>
      <c r="P803" s="22" t="n"/>
      <c r="Q803" s="22" t="n"/>
      <c r="R803" s="9" t="n"/>
      <c r="S803" s="9" t="n"/>
      <c r="T803" s="24">
        <f>IF(R803="","",ROUND(R803*IFERROR(VLOOKUP(H803,Settings!$A$2:$C$10,2,FALSE),0)+IFERROR(VLOOKUP(H803,Settings!$A$2:$C$10,3,FALSE),0),2))</f>
        <v/>
      </c>
      <c r="U803" s="24">
        <f>IF(R803="","",ROUND(R803-F803-N(S803)-IF(N(S803)&gt;0,Settings!$B$14,0)-T803,2))</f>
        <v/>
      </c>
      <c r="V803" s="23">
        <f>IF(OR(P803="",Q803=""),"",Q803-P803)</f>
        <v/>
      </c>
      <c r="W803" s="23">
        <f>IF(OR(P803="",O803&lt;&gt;"Listed"),"",TODAY()-P803)</f>
        <v/>
      </c>
    </row>
    <row r="804">
      <c r="E804" s="22" t="n"/>
      <c r="F804" s="9" t="n"/>
      <c r="I804" s="9" t="n"/>
      <c r="J804" s="23">
        <f>IF(A804="","",COUNTIFS(Comps!$A$2:$A$1000,A804,Comps!$C$2:$C$1000,"Sold",Comps!$H$2:$H$1000,"&lt;&gt;Loose"))</f>
        <v/>
      </c>
      <c r="K804" s="24">
        <f>IF(A804="","",IFERROR(AVERAGEIFS(Comps!$E$2:$E$1000,Comps!$A$2:$A$1000,A804,Comps!$C$2:$C$1000,"Sold",Comps!$H$2:$H$1000,"&lt;&gt;Loose"),""))</f>
        <v/>
      </c>
      <c r="L804" s="23">
        <f>IF(OR(A804="",J804=0),"",TEXT(MINIFS(Comps!$E$2:$E$1000,Comps!$A$2:$A$1000,A804,Comps!$C$2:$C$1000,"Sold",Comps!$H$2:$H$1000,"&lt;&gt;Loose"),"0")&amp;"-"&amp;TEXT(MAXIFS(Comps!$E$2:$E$1000,Comps!$A$2:$A$1000,A804,Comps!$C$2:$C$1000,"Sold",Comps!$H$2:$H$1000,"&lt;&gt;Loose"),"0"))</f>
        <v/>
      </c>
      <c r="M804" s="24">
        <f>IF(OR(F804="",H804=""),"",ROUND((F804+N(I804)+IF(N(I804)&gt;0,Settings!$B$14,0)+IFERROR(VLOOKUP(H804,Settings!$A$2:$C$10,3,FALSE),0)+Settings!$B$13)/(1-IFERROR(VLOOKUP(H804,Settings!$A$2:$C$10,2,FALSE),0)),2))</f>
        <v/>
      </c>
      <c r="N804" s="9" t="n"/>
      <c r="P804" s="22" t="n"/>
      <c r="Q804" s="22" t="n"/>
      <c r="R804" s="9" t="n"/>
      <c r="S804" s="9" t="n"/>
      <c r="T804" s="24">
        <f>IF(R804="","",ROUND(R804*IFERROR(VLOOKUP(H804,Settings!$A$2:$C$10,2,FALSE),0)+IFERROR(VLOOKUP(H804,Settings!$A$2:$C$10,3,FALSE),0),2))</f>
        <v/>
      </c>
      <c r="U804" s="24">
        <f>IF(R804="","",ROUND(R804-F804-N(S804)-IF(N(S804)&gt;0,Settings!$B$14,0)-T804,2))</f>
        <v/>
      </c>
      <c r="V804" s="23">
        <f>IF(OR(P804="",Q804=""),"",Q804-P804)</f>
        <v/>
      </c>
      <c r="W804" s="23">
        <f>IF(OR(P804="",O804&lt;&gt;"Listed"),"",TODAY()-P804)</f>
        <v/>
      </c>
    </row>
    <row r="805">
      <c r="E805" s="22" t="n"/>
      <c r="F805" s="9" t="n"/>
      <c r="I805" s="9" t="n"/>
      <c r="J805" s="23">
        <f>IF(A805="","",COUNTIFS(Comps!$A$2:$A$1000,A805,Comps!$C$2:$C$1000,"Sold",Comps!$H$2:$H$1000,"&lt;&gt;Loose"))</f>
        <v/>
      </c>
      <c r="K805" s="24">
        <f>IF(A805="","",IFERROR(AVERAGEIFS(Comps!$E$2:$E$1000,Comps!$A$2:$A$1000,A805,Comps!$C$2:$C$1000,"Sold",Comps!$H$2:$H$1000,"&lt;&gt;Loose"),""))</f>
        <v/>
      </c>
      <c r="L805" s="23">
        <f>IF(OR(A805="",J805=0),"",TEXT(MINIFS(Comps!$E$2:$E$1000,Comps!$A$2:$A$1000,A805,Comps!$C$2:$C$1000,"Sold",Comps!$H$2:$H$1000,"&lt;&gt;Loose"),"0")&amp;"-"&amp;TEXT(MAXIFS(Comps!$E$2:$E$1000,Comps!$A$2:$A$1000,A805,Comps!$C$2:$C$1000,"Sold",Comps!$H$2:$H$1000,"&lt;&gt;Loose"),"0"))</f>
        <v/>
      </c>
      <c r="M805" s="24">
        <f>IF(OR(F805="",H805=""),"",ROUND((F805+N(I805)+IF(N(I805)&gt;0,Settings!$B$14,0)+IFERROR(VLOOKUP(H805,Settings!$A$2:$C$10,3,FALSE),0)+Settings!$B$13)/(1-IFERROR(VLOOKUP(H805,Settings!$A$2:$C$10,2,FALSE),0)),2))</f>
        <v/>
      </c>
      <c r="N805" s="9" t="n"/>
      <c r="P805" s="22" t="n"/>
      <c r="Q805" s="22" t="n"/>
      <c r="R805" s="9" t="n"/>
      <c r="S805" s="9" t="n"/>
      <c r="T805" s="24">
        <f>IF(R805="","",ROUND(R805*IFERROR(VLOOKUP(H805,Settings!$A$2:$C$10,2,FALSE),0)+IFERROR(VLOOKUP(H805,Settings!$A$2:$C$10,3,FALSE),0),2))</f>
        <v/>
      </c>
      <c r="U805" s="24">
        <f>IF(R805="","",ROUND(R805-F805-N(S805)-IF(N(S805)&gt;0,Settings!$B$14,0)-T805,2))</f>
        <v/>
      </c>
      <c r="V805" s="23">
        <f>IF(OR(P805="",Q805=""),"",Q805-P805)</f>
        <v/>
      </c>
      <c r="W805" s="23">
        <f>IF(OR(P805="",O805&lt;&gt;"Listed"),"",TODAY()-P805)</f>
        <v/>
      </c>
    </row>
    <row r="806">
      <c r="E806" s="22" t="n"/>
      <c r="F806" s="9" t="n"/>
      <c r="I806" s="9" t="n"/>
      <c r="J806" s="23">
        <f>IF(A806="","",COUNTIFS(Comps!$A$2:$A$1000,A806,Comps!$C$2:$C$1000,"Sold",Comps!$H$2:$H$1000,"&lt;&gt;Loose"))</f>
        <v/>
      </c>
      <c r="K806" s="24">
        <f>IF(A806="","",IFERROR(AVERAGEIFS(Comps!$E$2:$E$1000,Comps!$A$2:$A$1000,A806,Comps!$C$2:$C$1000,"Sold",Comps!$H$2:$H$1000,"&lt;&gt;Loose"),""))</f>
        <v/>
      </c>
      <c r="L806" s="23">
        <f>IF(OR(A806="",J806=0),"",TEXT(MINIFS(Comps!$E$2:$E$1000,Comps!$A$2:$A$1000,A806,Comps!$C$2:$C$1000,"Sold",Comps!$H$2:$H$1000,"&lt;&gt;Loose"),"0")&amp;"-"&amp;TEXT(MAXIFS(Comps!$E$2:$E$1000,Comps!$A$2:$A$1000,A806,Comps!$C$2:$C$1000,"Sold",Comps!$H$2:$H$1000,"&lt;&gt;Loose"),"0"))</f>
        <v/>
      </c>
      <c r="M806" s="24">
        <f>IF(OR(F806="",H806=""),"",ROUND((F806+N(I806)+IF(N(I806)&gt;0,Settings!$B$14,0)+IFERROR(VLOOKUP(H806,Settings!$A$2:$C$10,3,FALSE),0)+Settings!$B$13)/(1-IFERROR(VLOOKUP(H806,Settings!$A$2:$C$10,2,FALSE),0)),2))</f>
        <v/>
      </c>
      <c r="N806" s="9" t="n"/>
      <c r="P806" s="22" t="n"/>
      <c r="Q806" s="22" t="n"/>
      <c r="R806" s="9" t="n"/>
      <c r="S806" s="9" t="n"/>
      <c r="T806" s="24">
        <f>IF(R806="","",ROUND(R806*IFERROR(VLOOKUP(H806,Settings!$A$2:$C$10,2,FALSE),0)+IFERROR(VLOOKUP(H806,Settings!$A$2:$C$10,3,FALSE),0),2))</f>
        <v/>
      </c>
      <c r="U806" s="24">
        <f>IF(R806="","",ROUND(R806-F806-N(S806)-IF(N(S806)&gt;0,Settings!$B$14,0)-T806,2))</f>
        <v/>
      </c>
      <c r="V806" s="23">
        <f>IF(OR(P806="",Q806=""),"",Q806-P806)</f>
        <v/>
      </c>
      <c r="W806" s="23">
        <f>IF(OR(P806="",O806&lt;&gt;"Listed"),"",TODAY()-P806)</f>
        <v/>
      </c>
    </row>
    <row r="807">
      <c r="E807" s="22" t="n"/>
      <c r="F807" s="9" t="n"/>
      <c r="I807" s="9" t="n"/>
      <c r="J807" s="23">
        <f>IF(A807="","",COUNTIFS(Comps!$A$2:$A$1000,A807,Comps!$C$2:$C$1000,"Sold",Comps!$H$2:$H$1000,"&lt;&gt;Loose"))</f>
        <v/>
      </c>
      <c r="K807" s="24">
        <f>IF(A807="","",IFERROR(AVERAGEIFS(Comps!$E$2:$E$1000,Comps!$A$2:$A$1000,A807,Comps!$C$2:$C$1000,"Sold",Comps!$H$2:$H$1000,"&lt;&gt;Loose"),""))</f>
        <v/>
      </c>
      <c r="L807" s="23">
        <f>IF(OR(A807="",J807=0),"",TEXT(MINIFS(Comps!$E$2:$E$1000,Comps!$A$2:$A$1000,A807,Comps!$C$2:$C$1000,"Sold",Comps!$H$2:$H$1000,"&lt;&gt;Loose"),"0")&amp;"-"&amp;TEXT(MAXIFS(Comps!$E$2:$E$1000,Comps!$A$2:$A$1000,A807,Comps!$C$2:$C$1000,"Sold",Comps!$H$2:$H$1000,"&lt;&gt;Loose"),"0"))</f>
        <v/>
      </c>
      <c r="M807" s="24">
        <f>IF(OR(F807="",H807=""),"",ROUND((F807+N(I807)+IF(N(I807)&gt;0,Settings!$B$14,0)+IFERROR(VLOOKUP(H807,Settings!$A$2:$C$10,3,FALSE),0)+Settings!$B$13)/(1-IFERROR(VLOOKUP(H807,Settings!$A$2:$C$10,2,FALSE),0)),2))</f>
        <v/>
      </c>
      <c r="N807" s="9" t="n"/>
      <c r="P807" s="22" t="n"/>
      <c r="Q807" s="22" t="n"/>
      <c r="R807" s="9" t="n"/>
      <c r="S807" s="9" t="n"/>
      <c r="T807" s="24">
        <f>IF(R807="","",ROUND(R807*IFERROR(VLOOKUP(H807,Settings!$A$2:$C$10,2,FALSE),0)+IFERROR(VLOOKUP(H807,Settings!$A$2:$C$10,3,FALSE),0),2))</f>
        <v/>
      </c>
      <c r="U807" s="24">
        <f>IF(R807="","",ROUND(R807-F807-N(S807)-IF(N(S807)&gt;0,Settings!$B$14,0)-T807,2))</f>
        <v/>
      </c>
      <c r="V807" s="23">
        <f>IF(OR(P807="",Q807=""),"",Q807-P807)</f>
        <v/>
      </c>
      <c r="W807" s="23">
        <f>IF(OR(P807="",O807&lt;&gt;"Listed"),"",TODAY()-P807)</f>
        <v/>
      </c>
    </row>
    <row r="808">
      <c r="E808" s="22" t="n"/>
      <c r="F808" s="9" t="n"/>
      <c r="I808" s="9" t="n"/>
      <c r="J808" s="23">
        <f>IF(A808="","",COUNTIFS(Comps!$A$2:$A$1000,A808,Comps!$C$2:$C$1000,"Sold",Comps!$H$2:$H$1000,"&lt;&gt;Loose"))</f>
        <v/>
      </c>
      <c r="K808" s="24">
        <f>IF(A808="","",IFERROR(AVERAGEIFS(Comps!$E$2:$E$1000,Comps!$A$2:$A$1000,A808,Comps!$C$2:$C$1000,"Sold",Comps!$H$2:$H$1000,"&lt;&gt;Loose"),""))</f>
        <v/>
      </c>
      <c r="L808" s="23">
        <f>IF(OR(A808="",J808=0),"",TEXT(MINIFS(Comps!$E$2:$E$1000,Comps!$A$2:$A$1000,A808,Comps!$C$2:$C$1000,"Sold",Comps!$H$2:$H$1000,"&lt;&gt;Loose"),"0")&amp;"-"&amp;TEXT(MAXIFS(Comps!$E$2:$E$1000,Comps!$A$2:$A$1000,A808,Comps!$C$2:$C$1000,"Sold",Comps!$H$2:$H$1000,"&lt;&gt;Loose"),"0"))</f>
        <v/>
      </c>
      <c r="M808" s="24">
        <f>IF(OR(F808="",H808=""),"",ROUND((F808+N(I808)+IF(N(I808)&gt;0,Settings!$B$14,0)+IFERROR(VLOOKUP(H808,Settings!$A$2:$C$10,3,FALSE),0)+Settings!$B$13)/(1-IFERROR(VLOOKUP(H808,Settings!$A$2:$C$10,2,FALSE),0)),2))</f>
        <v/>
      </c>
      <c r="N808" s="9" t="n"/>
      <c r="P808" s="22" t="n"/>
      <c r="Q808" s="22" t="n"/>
      <c r="R808" s="9" t="n"/>
      <c r="S808" s="9" t="n"/>
      <c r="T808" s="24">
        <f>IF(R808="","",ROUND(R808*IFERROR(VLOOKUP(H808,Settings!$A$2:$C$10,2,FALSE),0)+IFERROR(VLOOKUP(H808,Settings!$A$2:$C$10,3,FALSE),0),2))</f>
        <v/>
      </c>
      <c r="U808" s="24">
        <f>IF(R808="","",ROUND(R808-F808-N(S808)-IF(N(S808)&gt;0,Settings!$B$14,0)-T808,2))</f>
        <v/>
      </c>
      <c r="V808" s="23">
        <f>IF(OR(P808="",Q808=""),"",Q808-P808)</f>
        <v/>
      </c>
      <c r="W808" s="23">
        <f>IF(OR(P808="",O808&lt;&gt;"Listed"),"",TODAY()-P808)</f>
        <v/>
      </c>
    </row>
    <row r="809">
      <c r="E809" s="22" t="n"/>
      <c r="F809" s="9" t="n"/>
      <c r="I809" s="9" t="n"/>
      <c r="J809" s="23">
        <f>IF(A809="","",COUNTIFS(Comps!$A$2:$A$1000,A809,Comps!$C$2:$C$1000,"Sold",Comps!$H$2:$H$1000,"&lt;&gt;Loose"))</f>
        <v/>
      </c>
      <c r="K809" s="24">
        <f>IF(A809="","",IFERROR(AVERAGEIFS(Comps!$E$2:$E$1000,Comps!$A$2:$A$1000,A809,Comps!$C$2:$C$1000,"Sold",Comps!$H$2:$H$1000,"&lt;&gt;Loose"),""))</f>
        <v/>
      </c>
      <c r="L809" s="23">
        <f>IF(OR(A809="",J809=0),"",TEXT(MINIFS(Comps!$E$2:$E$1000,Comps!$A$2:$A$1000,A809,Comps!$C$2:$C$1000,"Sold",Comps!$H$2:$H$1000,"&lt;&gt;Loose"),"0")&amp;"-"&amp;TEXT(MAXIFS(Comps!$E$2:$E$1000,Comps!$A$2:$A$1000,A809,Comps!$C$2:$C$1000,"Sold",Comps!$H$2:$H$1000,"&lt;&gt;Loose"),"0"))</f>
        <v/>
      </c>
      <c r="M809" s="24">
        <f>IF(OR(F809="",H809=""),"",ROUND((F809+N(I809)+IF(N(I809)&gt;0,Settings!$B$14,0)+IFERROR(VLOOKUP(H809,Settings!$A$2:$C$10,3,FALSE),0)+Settings!$B$13)/(1-IFERROR(VLOOKUP(H809,Settings!$A$2:$C$10,2,FALSE),0)),2))</f>
        <v/>
      </c>
      <c r="N809" s="9" t="n"/>
      <c r="P809" s="22" t="n"/>
      <c r="Q809" s="22" t="n"/>
      <c r="R809" s="9" t="n"/>
      <c r="S809" s="9" t="n"/>
      <c r="T809" s="24">
        <f>IF(R809="","",ROUND(R809*IFERROR(VLOOKUP(H809,Settings!$A$2:$C$10,2,FALSE),0)+IFERROR(VLOOKUP(H809,Settings!$A$2:$C$10,3,FALSE),0),2))</f>
        <v/>
      </c>
      <c r="U809" s="24">
        <f>IF(R809="","",ROUND(R809-F809-N(S809)-IF(N(S809)&gt;0,Settings!$B$14,0)-T809,2))</f>
        <v/>
      </c>
      <c r="V809" s="23">
        <f>IF(OR(P809="",Q809=""),"",Q809-P809)</f>
        <v/>
      </c>
      <c r="W809" s="23">
        <f>IF(OR(P809="",O809&lt;&gt;"Listed"),"",TODAY()-P809)</f>
        <v/>
      </c>
    </row>
    <row r="810">
      <c r="E810" s="22" t="n"/>
      <c r="F810" s="9" t="n"/>
      <c r="I810" s="9" t="n"/>
      <c r="J810" s="23">
        <f>IF(A810="","",COUNTIFS(Comps!$A$2:$A$1000,A810,Comps!$C$2:$C$1000,"Sold",Comps!$H$2:$H$1000,"&lt;&gt;Loose"))</f>
        <v/>
      </c>
      <c r="K810" s="24">
        <f>IF(A810="","",IFERROR(AVERAGEIFS(Comps!$E$2:$E$1000,Comps!$A$2:$A$1000,A810,Comps!$C$2:$C$1000,"Sold",Comps!$H$2:$H$1000,"&lt;&gt;Loose"),""))</f>
        <v/>
      </c>
      <c r="L810" s="23">
        <f>IF(OR(A810="",J810=0),"",TEXT(MINIFS(Comps!$E$2:$E$1000,Comps!$A$2:$A$1000,A810,Comps!$C$2:$C$1000,"Sold",Comps!$H$2:$H$1000,"&lt;&gt;Loose"),"0")&amp;"-"&amp;TEXT(MAXIFS(Comps!$E$2:$E$1000,Comps!$A$2:$A$1000,A810,Comps!$C$2:$C$1000,"Sold",Comps!$H$2:$H$1000,"&lt;&gt;Loose"),"0"))</f>
        <v/>
      </c>
      <c r="M810" s="24">
        <f>IF(OR(F810="",H810=""),"",ROUND((F810+N(I810)+IF(N(I810)&gt;0,Settings!$B$14,0)+IFERROR(VLOOKUP(H810,Settings!$A$2:$C$10,3,FALSE),0)+Settings!$B$13)/(1-IFERROR(VLOOKUP(H810,Settings!$A$2:$C$10,2,FALSE),0)),2))</f>
        <v/>
      </c>
      <c r="N810" s="9" t="n"/>
      <c r="P810" s="22" t="n"/>
      <c r="Q810" s="22" t="n"/>
      <c r="R810" s="9" t="n"/>
      <c r="S810" s="9" t="n"/>
      <c r="T810" s="24">
        <f>IF(R810="","",ROUND(R810*IFERROR(VLOOKUP(H810,Settings!$A$2:$C$10,2,FALSE),0)+IFERROR(VLOOKUP(H810,Settings!$A$2:$C$10,3,FALSE),0),2))</f>
        <v/>
      </c>
      <c r="U810" s="24">
        <f>IF(R810="","",ROUND(R810-F810-N(S810)-IF(N(S810)&gt;0,Settings!$B$14,0)-T810,2))</f>
        <v/>
      </c>
      <c r="V810" s="23">
        <f>IF(OR(P810="",Q810=""),"",Q810-P810)</f>
        <v/>
      </c>
      <c r="W810" s="23">
        <f>IF(OR(P810="",O810&lt;&gt;"Listed"),"",TODAY()-P810)</f>
        <v/>
      </c>
    </row>
    <row r="811">
      <c r="E811" s="22" t="n"/>
      <c r="F811" s="9" t="n"/>
      <c r="I811" s="9" t="n"/>
      <c r="J811" s="23">
        <f>IF(A811="","",COUNTIFS(Comps!$A$2:$A$1000,A811,Comps!$C$2:$C$1000,"Sold",Comps!$H$2:$H$1000,"&lt;&gt;Loose"))</f>
        <v/>
      </c>
      <c r="K811" s="24">
        <f>IF(A811="","",IFERROR(AVERAGEIFS(Comps!$E$2:$E$1000,Comps!$A$2:$A$1000,A811,Comps!$C$2:$C$1000,"Sold",Comps!$H$2:$H$1000,"&lt;&gt;Loose"),""))</f>
        <v/>
      </c>
      <c r="L811" s="23">
        <f>IF(OR(A811="",J811=0),"",TEXT(MINIFS(Comps!$E$2:$E$1000,Comps!$A$2:$A$1000,A811,Comps!$C$2:$C$1000,"Sold",Comps!$H$2:$H$1000,"&lt;&gt;Loose"),"0")&amp;"-"&amp;TEXT(MAXIFS(Comps!$E$2:$E$1000,Comps!$A$2:$A$1000,A811,Comps!$C$2:$C$1000,"Sold",Comps!$H$2:$H$1000,"&lt;&gt;Loose"),"0"))</f>
        <v/>
      </c>
      <c r="M811" s="24">
        <f>IF(OR(F811="",H811=""),"",ROUND((F811+N(I811)+IF(N(I811)&gt;0,Settings!$B$14,0)+IFERROR(VLOOKUP(H811,Settings!$A$2:$C$10,3,FALSE),0)+Settings!$B$13)/(1-IFERROR(VLOOKUP(H811,Settings!$A$2:$C$10,2,FALSE),0)),2))</f>
        <v/>
      </c>
      <c r="N811" s="9" t="n"/>
      <c r="P811" s="22" t="n"/>
      <c r="Q811" s="22" t="n"/>
      <c r="R811" s="9" t="n"/>
      <c r="S811" s="9" t="n"/>
      <c r="T811" s="24">
        <f>IF(R811="","",ROUND(R811*IFERROR(VLOOKUP(H811,Settings!$A$2:$C$10,2,FALSE),0)+IFERROR(VLOOKUP(H811,Settings!$A$2:$C$10,3,FALSE),0),2))</f>
        <v/>
      </c>
      <c r="U811" s="24">
        <f>IF(R811="","",ROUND(R811-F811-N(S811)-IF(N(S811)&gt;0,Settings!$B$14,0)-T811,2))</f>
        <v/>
      </c>
      <c r="V811" s="23">
        <f>IF(OR(P811="",Q811=""),"",Q811-P811)</f>
        <v/>
      </c>
      <c r="W811" s="23">
        <f>IF(OR(P811="",O811&lt;&gt;"Listed"),"",TODAY()-P811)</f>
        <v/>
      </c>
    </row>
    <row r="812">
      <c r="E812" s="22" t="n"/>
      <c r="F812" s="9" t="n"/>
      <c r="I812" s="9" t="n"/>
      <c r="J812" s="23">
        <f>IF(A812="","",COUNTIFS(Comps!$A$2:$A$1000,A812,Comps!$C$2:$C$1000,"Sold",Comps!$H$2:$H$1000,"&lt;&gt;Loose"))</f>
        <v/>
      </c>
      <c r="K812" s="24">
        <f>IF(A812="","",IFERROR(AVERAGEIFS(Comps!$E$2:$E$1000,Comps!$A$2:$A$1000,A812,Comps!$C$2:$C$1000,"Sold",Comps!$H$2:$H$1000,"&lt;&gt;Loose"),""))</f>
        <v/>
      </c>
      <c r="L812" s="23">
        <f>IF(OR(A812="",J812=0),"",TEXT(MINIFS(Comps!$E$2:$E$1000,Comps!$A$2:$A$1000,A812,Comps!$C$2:$C$1000,"Sold",Comps!$H$2:$H$1000,"&lt;&gt;Loose"),"0")&amp;"-"&amp;TEXT(MAXIFS(Comps!$E$2:$E$1000,Comps!$A$2:$A$1000,A812,Comps!$C$2:$C$1000,"Sold",Comps!$H$2:$H$1000,"&lt;&gt;Loose"),"0"))</f>
        <v/>
      </c>
      <c r="M812" s="24">
        <f>IF(OR(F812="",H812=""),"",ROUND((F812+N(I812)+IF(N(I812)&gt;0,Settings!$B$14,0)+IFERROR(VLOOKUP(H812,Settings!$A$2:$C$10,3,FALSE),0)+Settings!$B$13)/(1-IFERROR(VLOOKUP(H812,Settings!$A$2:$C$10,2,FALSE),0)),2))</f>
        <v/>
      </c>
      <c r="N812" s="9" t="n"/>
      <c r="P812" s="22" t="n"/>
      <c r="Q812" s="22" t="n"/>
      <c r="R812" s="9" t="n"/>
      <c r="S812" s="9" t="n"/>
      <c r="T812" s="24">
        <f>IF(R812="","",ROUND(R812*IFERROR(VLOOKUP(H812,Settings!$A$2:$C$10,2,FALSE),0)+IFERROR(VLOOKUP(H812,Settings!$A$2:$C$10,3,FALSE),0),2))</f>
        <v/>
      </c>
      <c r="U812" s="24">
        <f>IF(R812="","",ROUND(R812-F812-N(S812)-IF(N(S812)&gt;0,Settings!$B$14,0)-T812,2))</f>
        <v/>
      </c>
      <c r="V812" s="23">
        <f>IF(OR(P812="",Q812=""),"",Q812-P812)</f>
        <v/>
      </c>
      <c r="W812" s="23">
        <f>IF(OR(P812="",O812&lt;&gt;"Listed"),"",TODAY()-P812)</f>
        <v/>
      </c>
    </row>
    <row r="813">
      <c r="E813" s="22" t="n"/>
      <c r="F813" s="9" t="n"/>
      <c r="I813" s="9" t="n"/>
      <c r="J813" s="23">
        <f>IF(A813="","",COUNTIFS(Comps!$A$2:$A$1000,A813,Comps!$C$2:$C$1000,"Sold",Comps!$H$2:$H$1000,"&lt;&gt;Loose"))</f>
        <v/>
      </c>
      <c r="K813" s="24">
        <f>IF(A813="","",IFERROR(AVERAGEIFS(Comps!$E$2:$E$1000,Comps!$A$2:$A$1000,A813,Comps!$C$2:$C$1000,"Sold",Comps!$H$2:$H$1000,"&lt;&gt;Loose"),""))</f>
        <v/>
      </c>
      <c r="L813" s="23">
        <f>IF(OR(A813="",J813=0),"",TEXT(MINIFS(Comps!$E$2:$E$1000,Comps!$A$2:$A$1000,A813,Comps!$C$2:$C$1000,"Sold",Comps!$H$2:$H$1000,"&lt;&gt;Loose"),"0")&amp;"-"&amp;TEXT(MAXIFS(Comps!$E$2:$E$1000,Comps!$A$2:$A$1000,A813,Comps!$C$2:$C$1000,"Sold",Comps!$H$2:$H$1000,"&lt;&gt;Loose"),"0"))</f>
        <v/>
      </c>
      <c r="M813" s="24">
        <f>IF(OR(F813="",H813=""),"",ROUND((F813+N(I813)+IF(N(I813)&gt;0,Settings!$B$14,0)+IFERROR(VLOOKUP(H813,Settings!$A$2:$C$10,3,FALSE),0)+Settings!$B$13)/(1-IFERROR(VLOOKUP(H813,Settings!$A$2:$C$10,2,FALSE),0)),2))</f>
        <v/>
      </c>
      <c r="N813" s="9" t="n"/>
      <c r="P813" s="22" t="n"/>
      <c r="Q813" s="22" t="n"/>
      <c r="R813" s="9" t="n"/>
      <c r="S813" s="9" t="n"/>
      <c r="T813" s="24">
        <f>IF(R813="","",ROUND(R813*IFERROR(VLOOKUP(H813,Settings!$A$2:$C$10,2,FALSE),0)+IFERROR(VLOOKUP(H813,Settings!$A$2:$C$10,3,FALSE),0),2))</f>
        <v/>
      </c>
      <c r="U813" s="24">
        <f>IF(R813="","",ROUND(R813-F813-N(S813)-IF(N(S813)&gt;0,Settings!$B$14,0)-T813,2))</f>
        <v/>
      </c>
      <c r="V813" s="23">
        <f>IF(OR(P813="",Q813=""),"",Q813-P813)</f>
        <v/>
      </c>
      <c r="W813" s="23">
        <f>IF(OR(P813="",O813&lt;&gt;"Listed"),"",TODAY()-P813)</f>
        <v/>
      </c>
    </row>
    <row r="814">
      <c r="E814" s="22" t="n"/>
      <c r="F814" s="9" t="n"/>
      <c r="I814" s="9" t="n"/>
      <c r="J814" s="23">
        <f>IF(A814="","",COUNTIFS(Comps!$A$2:$A$1000,A814,Comps!$C$2:$C$1000,"Sold",Comps!$H$2:$H$1000,"&lt;&gt;Loose"))</f>
        <v/>
      </c>
      <c r="K814" s="24">
        <f>IF(A814="","",IFERROR(AVERAGEIFS(Comps!$E$2:$E$1000,Comps!$A$2:$A$1000,A814,Comps!$C$2:$C$1000,"Sold",Comps!$H$2:$H$1000,"&lt;&gt;Loose"),""))</f>
        <v/>
      </c>
      <c r="L814" s="23">
        <f>IF(OR(A814="",J814=0),"",TEXT(MINIFS(Comps!$E$2:$E$1000,Comps!$A$2:$A$1000,A814,Comps!$C$2:$C$1000,"Sold",Comps!$H$2:$H$1000,"&lt;&gt;Loose"),"0")&amp;"-"&amp;TEXT(MAXIFS(Comps!$E$2:$E$1000,Comps!$A$2:$A$1000,A814,Comps!$C$2:$C$1000,"Sold",Comps!$H$2:$H$1000,"&lt;&gt;Loose"),"0"))</f>
        <v/>
      </c>
      <c r="M814" s="24">
        <f>IF(OR(F814="",H814=""),"",ROUND((F814+N(I814)+IF(N(I814)&gt;0,Settings!$B$14,0)+IFERROR(VLOOKUP(H814,Settings!$A$2:$C$10,3,FALSE),0)+Settings!$B$13)/(1-IFERROR(VLOOKUP(H814,Settings!$A$2:$C$10,2,FALSE),0)),2))</f>
        <v/>
      </c>
      <c r="N814" s="9" t="n"/>
      <c r="P814" s="22" t="n"/>
      <c r="Q814" s="22" t="n"/>
      <c r="R814" s="9" t="n"/>
      <c r="S814" s="9" t="n"/>
      <c r="T814" s="24">
        <f>IF(R814="","",ROUND(R814*IFERROR(VLOOKUP(H814,Settings!$A$2:$C$10,2,FALSE),0)+IFERROR(VLOOKUP(H814,Settings!$A$2:$C$10,3,FALSE),0),2))</f>
        <v/>
      </c>
      <c r="U814" s="24">
        <f>IF(R814="","",ROUND(R814-F814-N(S814)-IF(N(S814)&gt;0,Settings!$B$14,0)-T814,2))</f>
        <v/>
      </c>
      <c r="V814" s="23">
        <f>IF(OR(P814="",Q814=""),"",Q814-P814)</f>
        <v/>
      </c>
      <c r="W814" s="23">
        <f>IF(OR(P814="",O814&lt;&gt;"Listed"),"",TODAY()-P814)</f>
        <v/>
      </c>
    </row>
    <row r="815">
      <c r="E815" s="22" t="n"/>
      <c r="F815" s="9" t="n"/>
      <c r="I815" s="9" t="n"/>
      <c r="J815" s="23">
        <f>IF(A815="","",COUNTIFS(Comps!$A$2:$A$1000,A815,Comps!$C$2:$C$1000,"Sold",Comps!$H$2:$H$1000,"&lt;&gt;Loose"))</f>
        <v/>
      </c>
      <c r="K815" s="24">
        <f>IF(A815="","",IFERROR(AVERAGEIFS(Comps!$E$2:$E$1000,Comps!$A$2:$A$1000,A815,Comps!$C$2:$C$1000,"Sold",Comps!$H$2:$H$1000,"&lt;&gt;Loose"),""))</f>
        <v/>
      </c>
      <c r="L815" s="23">
        <f>IF(OR(A815="",J815=0),"",TEXT(MINIFS(Comps!$E$2:$E$1000,Comps!$A$2:$A$1000,A815,Comps!$C$2:$C$1000,"Sold",Comps!$H$2:$H$1000,"&lt;&gt;Loose"),"0")&amp;"-"&amp;TEXT(MAXIFS(Comps!$E$2:$E$1000,Comps!$A$2:$A$1000,A815,Comps!$C$2:$C$1000,"Sold",Comps!$H$2:$H$1000,"&lt;&gt;Loose"),"0"))</f>
        <v/>
      </c>
      <c r="M815" s="24">
        <f>IF(OR(F815="",H815=""),"",ROUND((F815+N(I815)+IF(N(I815)&gt;0,Settings!$B$14,0)+IFERROR(VLOOKUP(H815,Settings!$A$2:$C$10,3,FALSE),0)+Settings!$B$13)/(1-IFERROR(VLOOKUP(H815,Settings!$A$2:$C$10,2,FALSE),0)),2))</f>
        <v/>
      </c>
      <c r="N815" s="9" t="n"/>
      <c r="P815" s="22" t="n"/>
      <c r="Q815" s="22" t="n"/>
      <c r="R815" s="9" t="n"/>
      <c r="S815" s="9" t="n"/>
      <c r="T815" s="24">
        <f>IF(R815="","",ROUND(R815*IFERROR(VLOOKUP(H815,Settings!$A$2:$C$10,2,FALSE),0)+IFERROR(VLOOKUP(H815,Settings!$A$2:$C$10,3,FALSE),0),2))</f>
        <v/>
      </c>
      <c r="U815" s="24">
        <f>IF(R815="","",ROUND(R815-F815-N(S815)-IF(N(S815)&gt;0,Settings!$B$14,0)-T815,2))</f>
        <v/>
      </c>
      <c r="V815" s="23">
        <f>IF(OR(P815="",Q815=""),"",Q815-P815)</f>
        <v/>
      </c>
      <c r="W815" s="23">
        <f>IF(OR(P815="",O815&lt;&gt;"Listed"),"",TODAY()-P815)</f>
        <v/>
      </c>
    </row>
    <row r="816">
      <c r="E816" s="22" t="n"/>
      <c r="F816" s="9" t="n"/>
      <c r="I816" s="9" t="n"/>
      <c r="J816" s="23">
        <f>IF(A816="","",COUNTIFS(Comps!$A$2:$A$1000,A816,Comps!$C$2:$C$1000,"Sold",Comps!$H$2:$H$1000,"&lt;&gt;Loose"))</f>
        <v/>
      </c>
      <c r="K816" s="24">
        <f>IF(A816="","",IFERROR(AVERAGEIFS(Comps!$E$2:$E$1000,Comps!$A$2:$A$1000,A816,Comps!$C$2:$C$1000,"Sold",Comps!$H$2:$H$1000,"&lt;&gt;Loose"),""))</f>
        <v/>
      </c>
      <c r="L816" s="23">
        <f>IF(OR(A816="",J816=0),"",TEXT(MINIFS(Comps!$E$2:$E$1000,Comps!$A$2:$A$1000,A816,Comps!$C$2:$C$1000,"Sold",Comps!$H$2:$H$1000,"&lt;&gt;Loose"),"0")&amp;"-"&amp;TEXT(MAXIFS(Comps!$E$2:$E$1000,Comps!$A$2:$A$1000,A816,Comps!$C$2:$C$1000,"Sold",Comps!$H$2:$H$1000,"&lt;&gt;Loose"),"0"))</f>
        <v/>
      </c>
      <c r="M816" s="24">
        <f>IF(OR(F816="",H816=""),"",ROUND((F816+N(I816)+IF(N(I816)&gt;0,Settings!$B$14,0)+IFERROR(VLOOKUP(H816,Settings!$A$2:$C$10,3,FALSE),0)+Settings!$B$13)/(1-IFERROR(VLOOKUP(H816,Settings!$A$2:$C$10,2,FALSE),0)),2))</f>
        <v/>
      </c>
      <c r="N816" s="9" t="n"/>
      <c r="P816" s="22" t="n"/>
      <c r="Q816" s="22" t="n"/>
      <c r="R816" s="9" t="n"/>
      <c r="S816" s="9" t="n"/>
      <c r="T816" s="24">
        <f>IF(R816="","",ROUND(R816*IFERROR(VLOOKUP(H816,Settings!$A$2:$C$10,2,FALSE),0)+IFERROR(VLOOKUP(H816,Settings!$A$2:$C$10,3,FALSE),0),2))</f>
        <v/>
      </c>
      <c r="U816" s="24">
        <f>IF(R816="","",ROUND(R816-F816-N(S816)-IF(N(S816)&gt;0,Settings!$B$14,0)-T816,2))</f>
        <v/>
      </c>
      <c r="V816" s="23">
        <f>IF(OR(P816="",Q816=""),"",Q816-P816)</f>
        <v/>
      </c>
      <c r="W816" s="23">
        <f>IF(OR(P816="",O816&lt;&gt;"Listed"),"",TODAY()-P816)</f>
        <v/>
      </c>
    </row>
    <row r="817">
      <c r="E817" s="22" t="n"/>
      <c r="F817" s="9" t="n"/>
      <c r="I817" s="9" t="n"/>
      <c r="J817" s="23">
        <f>IF(A817="","",COUNTIFS(Comps!$A$2:$A$1000,A817,Comps!$C$2:$C$1000,"Sold",Comps!$H$2:$H$1000,"&lt;&gt;Loose"))</f>
        <v/>
      </c>
      <c r="K817" s="24">
        <f>IF(A817="","",IFERROR(AVERAGEIFS(Comps!$E$2:$E$1000,Comps!$A$2:$A$1000,A817,Comps!$C$2:$C$1000,"Sold",Comps!$H$2:$H$1000,"&lt;&gt;Loose"),""))</f>
        <v/>
      </c>
      <c r="L817" s="23">
        <f>IF(OR(A817="",J817=0),"",TEXT(MINIFS(Comps!$E$2:$E$1000,Comps!$A$2:$A$1000,A817,Comps!$C$2:$C$1000,"Sold",Comps!$H$2:$H$1000,"&lt;&gt;Loose"),"0")&amp;"-"&amp;TEXT(MAXIFS(Comps!$E$2:$E$1000,Comps!$A$2:$A$1000,A817,Comps!$C$2:$C$1000,"Sold",Comps!$H$2:$H$1000,"&lt;&gt;Loose"),"0"))</f>
        <v/>
      </c>
      <c r="M817" s="24">
        <f>IF(OR(F817="",H817=""),"",ROUND((F817+N(I817)+IF(N(I817)&gt;0,Settings!$B$14,0)+IFERROR(VLOOKUP(H817,Settings!$A$2:$C$10,3,FALSE),0)+Settings!$B$13)/(1-IFERROR(VLOOKUP(H817,Settings!$A$2:$C$10,2,FALSE),0)),2))</f>
        <v/>
      </c>
      <c r="N817" s="9" t="n"/>
      <c r="P817" s="22" t="n"/>
      <c r="Q817" s="22" t="n"/>
      <c r="R817" s="9" t="n"/>
      <c r="S817" s="9" t="n"/>
      <c r="T817" s="24">
        <f>IF(R817="","",ROUND(R817*IFERROR(VLOOKUP(H817,Settings!$A$2:$C$10,2,FALSE),0)+IFERROR(VLOOKUP(H817,Settings!$A$2:$C$10,3,FALSE),0),2))</f>
        <v/>
      </c>
      <c r="U817" s="24">
        <f>IF(R817="","",ROUND(R817-F817-N(S817)-IF(N(S817)&gt;0,Settings!$B$14,0)-T817,2))</f>
        <v/>
      </c>
      <c r="V817" s="23">
        <f>IF(OR(P817="",Q817=""),"",Q817-P817)</f>
        <v/>
      </c>
      <c r="W817" s="23">
        <f>IF(OR(P817="",O817&lt;&gt;"Listed"),"",TODAY()-P817)</f>
        <v/>
      </c>
    </row>
    <row r="818">
      <c r="E818" s="22" t="n"/>
      <c r="F818" s="9" t="n"/>
      <c r="I818" s="9" t="n"/>
      <c r="J818" s="23">
        <f>IF(A818="","",COUNTIFS(Comps!$A$2:$A$1000,A818,Comps!$C$2:$C$1000,"Sold",Comps!$H$2:$H$1000,"&lt;&gt;Loose"))</f>
        <v/>
      </c>
      <c r="K818" s="24">
        <f>IF(A818="","",IFERROR(AVERAGEIFS(Comps!$E$2:$E$1000,Comps!$A$2:$A$1000,A818,Comps!$C$2:$C$1000,"Sold",Comps!$H$2:$H$1000,"&lt;&gt;Loose"),""))</f>
        <v/>
      </c>
      <c r="L818" s="23">
        <f>IF(OR(A818="",J818=0),"",TEXT(MINIFS(Comps!$E$2:$E$1000,Comps!$A$2:$A$1000,A818,Comps!$C$2:$C$1000,"Sold",Comps!$H$2:$H$1000,"&lt;&gt;Loose"),"0")&amp;"-"&amp;TEXT(MAXIFS(Comps!$E$2:$E$1000,Comps!$A$2:$A$1000,A818,Comps!$C$2:$C$1000,"Sold",Comps!$H$2:$H$1000,"&lt;&gt;Loose"),"0"))</f>
        <v/>
      </c>
      <c r="M818" s="24">
        <f>IF(OR(F818="",H818=""),"",ROUND((F818+N(I818)+IF(N(I818)&gt;0,Settings!$B$14,0)+IFERROR(VLOOKUP(H818,Settings!$A$2:$C$10,3,FALSE),0)+Settings!$B$13)/(1-IFERROR(VLOOKUP(H818,Settings!$A$2:$C$10,2,FALSE),0)),2))</f>
        <v/>
      </c>
      <c r="N818" s="9" t="n"/>
      <c r="P818" s="22" t="n"/>
      <c r="Q818" s="22" t="n"/>
      <c r="R818" s="9" t="n"/>
      <c r="S818" s="9" t="n"/>
      <c r="T818" s="24">
        <f>IF(R818="","",ROUND(R818*IFERROR(VLOOKUP(H818,Settings!$A$2:$C$10,2,FALSE),0)+IFERROR(VLOOKUP(H818,Settings!$A$2:$C$10,3,FALSE),0),2))</f>
        <v/>
      </c>
      <c r="U818" s="24">
        <f>IF(R818="","",ROUND(R818-F818-N(S818)-IF(N(S818)&gt;0,Settings!$B$14,0)-T818,2))</f>
        <v/>
      </c>
      <c r="V818" s="23">
        <f>IF(OR(P818="",Q818=""),"",Q818-P818)</f>
        <v/>
      </c>
      <c r="W818" s="23">
        <f>IF(OR(P818="",O818&lt;&gt;"Listed"),"",TODAY()-P818)</f>
        <v/>
      </c>
    </row>
    <row r="819">
      <c r="E819" s="22" t="n"/>
      <c r="F819" s="9" t="n"/>
      <c r="I819" s="9" t="n"/>
      <c r="J819" s="23">
        <f>IF(A819="","",COUNTIFS(Comps!$A$2:$A$1000,A819,Comps!$C$2:$C$1000,"Sold",Comps!$H$2:$H$1000,"&lt;&gt;Loose"))</f>
        <v/>
      </c>
      <c r="K819" s="24">
        <f>IF(A819="","",IFERROR(AVERAGEIFS(Comps!$E$2:$E$1000,Comps!$A$2:$A$1000,A819,Comps!$C$2:$C$1000,"Sold",Comps!$H$2:$H$1000,"&lt;&gt;Loose"),""))</f>
        <v/>
      </c>
      <c r="L819" s="23">
        <f>IF(OR(A819="",J819=0),"",TEXT(MINIFS(Comps!$E$2:$E$1000,Comps!$A$2:$A$1000,A819,Comps!$C$2:$C$1000,"Sold",Comps!$H$2:$H$1000,"&lt;&gt;Loose"),"0")&amp;"-"&amp;TEXT(MAXIFS(Comps!$E$2:$E$1000,Comps!$A$2:$A$1000,A819,Comps!$C$2:$C$1000,"Sold",Comps!$H$2:$H$1000,"&lt;&gt;Loose"),"0"))</f>
        <v/>
      </c>
      <c r="M819" s="24">
        <f>IF(OR(F819="",H819=""),"",ROUND((F819+N(I819)+IF(N(I819)&gt;0,Settings!$B$14,0)+IFERROR(VLOOKUP(H819,Settings!$A$2:$C$10,3,FALSE),0)+Settings!$B$13)/(1-IFERROR(VLOOKUP(H819,Settings!$A$2:$C$10,2,FALSE),0)),2))</f>
        <v/>
      </c>
      <c r="N819" s="9" t="n"/>
      <c r="P819" s="22" t="n"/>
      <c r="Q819" s="22" t="n"/>
      <c r="R819" s="9" t="n"/>
      <c r="S819" s="9" t="n"/>
      <c r="T819" s="24">
        <f>IF(R819="","",ROUND(R819*IFERROR(VLOOKUP(H819,Settings!$A$2:$C$10,2,FALSE),0)+IFERROR(VLOOKUP(H819,Settings!$A$2:$C$10,3,FALSE),0),2))</f>
        <v/>
      </c>
      <c r="U819" s="24">
        <f>IF(R819="","",ROUND(R819-F819-N(S819)-IF(N(S819)&gt;0,Settings!$B$14,0)-T819,2))</f>
        <v/>
      </c>
      <c r="V819" s="23">
        <f>IF(OR(P819="",Q819=""),"",Q819-P819)</f>
        <v/>
      </c>
      <c r="W819" s="23">
        <f>IF(OR(P819="",O819&lt;&gt;"Listed"),"",TODAY()-P819)</f>
        <v/>
      </c>
    </row>
    <row r="820">
      <c r="E820" s="22" t="n"/>
      <c r="F820" s="9" t="n"/>
      <c r="I820" s="9" t="n"/>
      <c r="J820" s="23">
        <f>IF(A820="","",COUNTIFS(Comps!$A$2:$A$1000,A820,Comps!$C$2:$C$1000,"Sold",Comps!$H$2:$H$1000,"&lt;&gt;Loose"))</f>
        <v/>
      </c>
      <c r="K820" s="24">
        <f>IF(A820="","",IFERROR(AVERAGEIFS(Comps!$E$2:$E$1000,Comps!$A$2:$A$1000,A820,Comps!$C$2:$C$1000,"Sold",Comps!$H$2:$H$1000,"&lt;&gt;Loose"),""))</f>
        <v/>
      </c>
      <c r="L820" s="23">
        <f>IF(OR(A820="",J820=0),"",TEXT(MINIFS(Comps!$E$2:$E$1000,Comps!$A$2:$A$1000,A820,Comps!$C$2:$C$1000,"Sold",Comps!$H$2:$H$1000,"&lt;&gt;Loose"),"0")&amp;"-"&amp;TEXT(MAXIFS(Comps!$E$2:$E$1000,Comps!$A$2:$A$1000,A820,Comps!$C$2:$C$1000,"Sold",Comps!$H$2:$H$1000,"&lt;&gt;Loose"),"0"))</f>
        <v/>
      </c>
      <c r="M820" s="24">
        <f>IF(OR(F820="",H820=""),"",ROUND((F820+N(I820)+IF(N(I820)&gt;0,Settings!$B$14,0)+IFERROR(VLOOKUP(H820,Settings!$A$2:$C$10,3,FALSE),0)+Settings!$B$13)/(1-IFERROR(VLOOKUP(H820,Settings!$A$2:$C$10,2,FALSE),0)),2))</f>
        <v/>
      </c>
      <c r="N820" s="9" t="n"/>
      <c r="P820" s="22" t="n"/>
      <c r="Q820" s="22" t="n"/>
      <c r="R820" s="9" t="n"/>
      <c r="S820" s="9" t="n"/>
      <c r="T820" s="24">
        <f>IF(R820="","",ROUND(R820*IFERROR(VLOOKUP(H820,Settings!$A$2:$C$10,2,FALSE),0)+IFERROR(VLOOKUP(H820,Settings!$A$2:$C$10,3,FALSE),0),2))</f>
        <v/>
      </c>
      <c r="U820" s="24">
        <f>IF(R820="","",ROUND(R820-F820-N(S820)-IF(N(S820)&gt;0,Settings!$B$14,0)-T820,2))</f>
        <v/>
      </c>
      <c r="V820" s="23">
        <f>IF(OR(P820="",Q820=""),"",Q820-P820)</f>
        <v/>
      </c>
      <c r="W820" s="23">
        <f>IF(OR(P820="",O820&lt;&gt;"Listed"),"",TODAY()-P820)</f>
        <v/>
      </c>
    </row>
    <row r="821">
      <c r="E821" s="22" t="n"/>
      <c r="F821" s="9" t="n"/>
      <c r="I821" s="9" t="n"/>
      <c r="J821" s="23">
        <f>IF(A821="","",COUNTIFS(Comps!$A$2:$A$1000,A821,Comps!$C$2:$C$1000,"Sold",Comps!$H$2:$H$1000,"&lt;&gt;Loose"))</f>
        <v/>
      </c>
      <c r="K821" s="24">
        <f>IF(A821="","",IFERROR(AVERAGEIFS(Comps!$E$2:$E$1000,Comps!$A$2:$A$1000,A821,Comps!$C$2:$C$1000,"Sold",Comps!$H$2:$H$1000,"&lt;&gt;Loose"),""))</f>
        <v/>
      </c>
      <c r="L821" s="23">
        <f>IF(OR(A821="",J821=0),"",TEXT(MINIFS(Comps!$E$2:$E$1000,Comps!$A$2:$A$1000,A821,Comps!$C$2:$C$1000,"Sold",Comps!$H$2:$H$1000,"&lt;&gt;Loose"),"0")&amp;"-"&amp;TEXT(MAXIFS(Comps!$E$2:$E$1000,Comps!$A$2:$A$1000,A821,Comps!$C$2:$C$1000,"Sold",Comps!$H$2:$H$1000,"&lt;&gt;Loose"),"0"))</f>
        <v/>
      </c>
      <c r="M821" s="24">
        <f>IF(OR(F821="",H821=""),"",ROUND((F821+N(I821)+IF(N(I821)&gt;0,Settings!$B$14,0)+IFERROR(VLOOKUP(H821,Settings!$A$2:$C$10,3,FALSE),0)+Settings!$B$13)/(1-IFERROR(VLOOKUP(H821,Settings!$A$2:$C$10,2,FALSE),0)),2))</f>
        <v/>
      </c>
      <c r="N821" s="9" t="n"/>
      <c r="P821" s="22" t="n"/>
      <c r="Q821" s="22" t="n"/>
      <c r="R821" s="9" t="n"/>
      <c r="S821" s="9" t="n"/>
      <c r="T821" s="24">
        <f>IF(R821="","",ROUND(R821*IFERROR(VLOOKUP(H821,Settings!$A$2:$C$10,2,FALSE),0)+IFERROR(VLOOKUP(H821,Settings!$A$2:$C$10,3,FALSE),0),2))</f>
        <v/>
      </c>
      <c r="U821" s="24">
        <f>IF(R821="","",ROUND(R821-F821-N(S821)-IF(N(S821)&gt;0,Settings!$B$14,0)-T821,2))</f>
        <v/>
      </c>
      <c r="V821" s="23">
        <f>IF(OR(P821="",Q821=""),"",Q821-P821)</f>
        <v/>
      </c>
      <c r="W821" s="23">
        <f>IF(OR(P821="",O821&lt;&gt;"Listed"),"",TODAY()-P821)</f>
        <v/>
      </c>
    </row>
    <row r="822">
      <c r="E822" s="22" t="n"/>
      <c r="F822" s="9" t="n"/>
      <c r="I822" s="9" t="n"/>
      <c r="J822" s="23">
        <f>IF(A822="","",COUNTIFS(Comps!$A$2:$A$1000,A822,Comps!$C$2:$C$1000,"Sold",Comps!$H$2:$H$1000,"&lt;&gt;Loose"))</f>
        <v/>
      </c>
      <c r="K822" s="24">
        <f>IF(A822="","",IFERROR(AVERAGEIFS(Comps!$E$2:$E$1000,Comps!$A$2:$A$1000,A822,Comps!$C$2:$C$1000,"Sold",Comps!$H$2:$H$1000,"&lt;&gt;Loose"),""))</f>
        <v/>
      </c>
      <c r="L822" s="23">
        <f>IF(OR(A822="",J822=0),"",TEXT(MINIFS(Comps!$E$2:$E$1000,Comps!$A$2:$A$1000,A822,Comps!$C$2:$C$1000,"Sold",Comps!$H$2:$H$1000,"&lt;&gt;Loose"),"0")&amp;"-"&amp;TEXT(MAXIFS(Comps!$E$2:$E$1000,Comps!$A$2:$A$1000,A822,Comps!$C$2:$C$1000,"Sold",Comps!$H$2:$H$1000,"&lt;&gt;Loose"),"0"))</f>
        <v/>
      </c>
      <c r="M822" s="24">
        <f>IF(OR(F822="",H822=""),"",ROUND((F822+N(I822)+IF(N(I822)&gt;0,Settings!$B$14,0)+IFERROR(VLOOKUP(H822,Settings!$A$2:$C$10,3,FALSE),0)+Settings!$B$13)/(1-IFERROR(VLOOKUP(H822,Settings!$A$2:$C$10,2,FALSE),0)),2))</f>
        <v/>
      </c>
      <c r="N822" s="9" t="n"/>
      <c r="P822" s="22" t="n"/>
      <c r="Q822" s="22" t="n"/>
      <c r="R822" s="9" t="n"/>
      <c r="S822" s="9" t="n"/>
      <c r="T822" s="24">
        <f>IF(R822="","",ROUND(R822*IFERROR(VLOOKUP(H822,Settings!$A$2:$C$10,2,FALSE),0)+IFERROR(VLOOKUP(H822,Settings!$A$2:$C$10,3,FALSE),0),2))</f>
        <v/>
      </c>
      <c r="U822" s="24">
        <f>IF(R822="","",ROUND(R822-F822-N(S822)-IF(N(S822)&gt;0,Settings!$B$14,0)-T822,2))</f>
        <v/>
      </c>
      <c r="V822" s="23">
        <f>IF(OR(P822="",Q822=""),"",Q822-P822)</f>
        <v/>
      </c>
      <c r="W822" s="23">
        <f>IF(OR(P822="",O822&lt;&gt;"Listed"),"",TODAY()-P822)</f>
        <v/>
      </c>
    </row>
    <row r="823">
      <c r="E823" s="22" t="n"/>
      <c r="F823" s="9" t="n"/>
      <c r="I823" s="9" t="n"/>
      <c r="J823" s="23">
        <f>IF(A823="","",COUNTIFS(Comps!$A$2:$A$1000,A823,Comps!$C$2:$C$1000,"Sold",Comps!$H$2:$H$1000,"&lt;&gt;Loose"))</f>
        <v/>
      </c>
      <c r="K823" s="24">
        <f>IF(A823="","",IFERROR(AVERAGEIFS(Comps!$E$2:$E$1000,Comps!$A$2:$A$1000,A823,Comps!$C$2:$C$1000,"Sold",Comps!$H$2:$H$1000,"&lt;&gt;Loose"),""))</f>
        <v/>
      </c>
      <c r="L823" s="23">
        <f>IF(OR(A823="",J823=0),"",TEXT(MINIFS(Comps!$E$2:$E$1000,Comps!$A$2:$A$1000,A823,Comps!$C$2:$C$1000,"Sold",Comps!$H$2:$H$1000,"&lt;&gt;Loose"),"0")&amp;"-"&amp;TEXT(MAXIFS(Comps!$E$2:$E$1000,Comps!$A$2:$A$1000,A823,Comps!$C$2:$C$1000,"Sold",Comps!$H$2:$H$1000,"&lt;&gt;Loose"),"0"))</f>
        <v/>
      </c>
      <c r="M823" s="24">
        <f>IF(OR(F823="",H823=""),"",ROUND((F823+N(I823)+IF(N(I823)&gt;0,Settings!$B$14,0)+IFERROR(VLOOKUP(H823,Settings!$A$2:$C$10,3,FALSE),0)+Settings!$B$13)/(1-IFERROR(VLOOKUP(H823,Settings!$A$2:$C$10,2,FALSE),0)),2))</f>
        <v/>
      </c>
      <c r="N823" s="9" t="n"/>
      <c r="P823" s="22" t="n"/>
      <c r="Q823" s="22" t="n"/>
      <c r="R823" s="9" t="n"/>
      <c r="S823" s="9" t="n"/>
      <c r="T823" s="24">
        <f>IF(R823="","",ROUND(R823*IFERROR(VLOOKUP(H823,Settings!$A$2:$C$10,2,FALSE),0)+IFERROR(VLOOKUP(H823,Settings!$A$2:$C$10,3,FALSE),0),2))</f>
        <v/>
      </c>
      <c r="U823" s="24">
        <f>IF(R823="","",ROUND(R823-F823-N(S823)-IF(N(S823)&gt;0,Settings!$B$14,0)-T823,2))</f>
        <v/>
      </c>
      <c r="V823" s="23">
        <f>IF(OR(P823="",Q823=""),"",Q823-P823)</f>
        <v/>
      </c>
      <c r="W823" s="23">
        <f>IF(OR(P823="",O823&lt;&gt;"Listed"),"",TODAY()-P823)</f>
        <v/>
      </c>
    </row>
    <row r="824">
      <c r="E824" s="22" t="n"/>
      <c r="F824" s="9" t="n"/>
      <c r="I824" s="9" t="n"/>
      <c r="J824" s="23">
        <f>IF(A824="","",COUNTIFS(Comps!$A$2:$A$1000,A824,Comps!$C$2:$C$1000,"Sold",Comps!$H$2:$H$1000,"&lt;&gt;Loose"))</f>
        <v/>
      </c>
      <c r="K824" s="24">
        <f>IF(A824="","",IFERROR(AVERAGEIFS(Comps!$E$2:$E$1000,Comps!$A$2:$A$1000,A824,Comps!$C$2:$C$1000,"Sold",Comps!$H$2:$H$1000,"&lt;&gt;Loose"),""))</f>
        <v/>
      </c>
      <c r="L824" s="23">
        <f>IF(OR(A824="",J824=0),"",TEXT(MINIFS(Comps!$E$2:$E$1000,Comps!$A$2:$A$1000,A824,Comps!$C$2:$C$1000,"Sold",Comps!$H$2:$H$1000,"&lt;&gt;Loose"),"0")&amp;"-"&amp;TEXT(MAXIFS(Comps!$E$2:$E$1000,Comps!$A$2:$A$1000,A824,Comps!$C$2:$C$1000,"Sold",Comps!$H$2:$H$1000,"&lt;&gt;Loose"),"0"))</f>
        <v/>
      </c>
      <c r="M824" s="24">
        <f>IF(OR(F824="",H824=""),"",ROUND((F824+N(I824)+IF(N(I824)&gt;0,Settings!$B$14,0)+IFERROR(VLOOKUP(H824,Settings!$A$2:$C$10,3,FALSE),0)+Settings!$B$13)/(1-IFERROR(VLOOKUP(H824,Settings!$A$2:$C$10,2,FALSE),0)),2))</f>
        <v/>
      </c>
      <c r="N824" s="9" t="n"/>
      <c r="P824" s="22" t="n"/>
      <c r="Q824" s="22" t="n"/>
      <c r="R824" s="9" t="n"/>
      <c r="S824" s="9" t="n"/>
      <c r="T824" s="24">
        <f>IF(R824="","",ROUND(R824*IFERROR(VLOOKUP(H824,Settings!$A$2:$C$10,2,FALSE),0)+IFERROR(VLOOKUP(H824,Settings!$A$2:$C$10,3,FALSE),0),2))</f>
        <v/>
      </c>
      <c r="U824" s="24">
        <f>IF(R824="","",ROUND(R824-F824-N(S824)-IF(N(S824)&gt;0,Settings!$B$14,0)-T824,2))</f>
        <v/>
      </c>
      <c r="V824" s="23">
        <f>IF(OR(P824="",Q824=""),"",Q824-P824)</f>
        <v/>
      </c>
      <c r="W824" s="23">
        <f>IF(OR(P824="",O824&lt;&gt;"Listed"),"",TODAY()-P824)</f>
        <v/>
      </c>
    </row>
    <row r="825">
      <c r="E825" s="22" t="n"/>
      <c r="F825" s="9" t="n"/>
      <c r="I825" s="9" t="n"/>
      <c r="J825" s="23">
        <f>IF(A825="","",COUNTIFS(Comps!$A$2:$A$1000,A825,Comps!$C$2:$C$1000,"Sold",Comps!$H$2:$H$1000,"&lt;&gt;Loose"))</f>
        <v/>
      </c>
      <c r="K825" s="24">
        <f>IF(A825="","",IFERROR(AVERAGEIFS(Comps!$E$2:$E$1000,Comps!$A$2:$A$1000,A825,Comps!$C$2:$C$1000,"Sold",Comps!$H$2:$H$1000,"&lt;&gt;Loose"),""))</f>
        <v/>
      </c>
      <c r="L825" s="23">
        <f>IF(OR(A825="",J825=0),"",TEXT(MINIFS(Comps!$E$2:$E$1000,Comps!$A$2:$A$1000,A825,Comps!$C$2:$C$1000,"Sold",Comps!$H$2:$H$1000,"&lt;&gt;Loose"),"0")&amp;"-"&amp;TEXT(MAXIFS(Comps!$E$2:$E$1000,Comps!$A$2:$A$1000,A825,Comps!$C$2:$C$1000,"Sold",Comps!$H$2:$H$1000,"&lt;&gt;Loose"),"0"))</f>
        <v/>
      </c>
      <c r="M825" s="24">
        <f>IF(OR(F825="",H825=""),"",ROUND((F825+N(I825)+IF(N(I825)&gt;0,Settings!$B$14,0)+IFERROR(VLOOKUP(H825,Settings!$A$2:$C$10,3,FALSE),0)+Settings!$B$13)/(1-IFERROR(VLOOKUP(H825,Settings!$A$2:$C$10,2,FALSE),0)),2))</f>
        <v/>
      </c>
      <c r="N825" s="9" t="n"/>
      <c r="P825" s="22" t="n"/>
      <c r="Q825" s="22" t="n"/>
      <c r="R825" s="9" t="n"/>
      <c r="S825" s="9" t="n"/>
      <c r="T825" s="24">
        <f>IF(R825="","",ROUND(R825*IFERROR(VLOOKUP(H825,Settings!$A$2:$C$10,2,FALSE),0)+IFERROR(VLOOKUP(H825,Settings!$A$2:$C$10,3,FALSE),0),2))</f>
        <v/>
      </c>
      <c r="U825" s="24">
        <f>IF(R825="","",ROUND(R825-F825-N(S825)-IF(N(S825)&gt;0,Settings!$B$14,0)-T825,2))</f>
        <v/>
      </c>
      <c r="V825" s="23">
        <f>IF(OR(P825="",Q825=""),"",Q825-P825)</f>
        <v/>
      </c>
      <c r="W825" s="23">
        <f>IF(OR(P825="",O825&lt;&gt;"Listed"),"",TODAY()-P825)</f>
        <v/>
      </c>
    </row>
    <row r="826">
      <c r="E826" s="22" t="n"/>
      <c r="F826" s="9" t="n"/>
      <c r="I826" s="9" t="n"/>
      <c r="J826" s="23">
        <f>IF(A826="","",COUNTIFS(Comps!$A$2:$A$1000,A826,Comps!$C$2:$C$1000,"Sold",Comps!$H$2:$H$1000,"&lt;&gt;Loose"))</f>
        <v/>
      </c>
      <c r="K826" s="24">
        <f>IF(A826="","",IFERROR(AVERAGEIFS(Comps!$E$2:$E$1000,Comps!$A$2:$A$1000,A826,Comps!$C$2:$C$1000,"Sold",Comps!$H$2:$H$1000,"&lt;&gt;Loose"),""))</f>
        <v/>
      </c>
      <c r="L826" s="23">
        <f>IF(OR(A826="",J826=0),"",TEXT(MINIFS(Comps!$E$2:$E$1000,Comps!$A$2:$A$1000,A826,Comps!$C$2:$C$1000,"Sold",Comps!$H$2:$H$1000,"&lt;&gt;Loose"),"0")&amp;"-"&amp;TEXT(MAXIFS(Comps!$E$2:$E$1000,Comps!$A$2:$A$1000,A826,Comps!$C$2:$C$1000,"Sold",Comps!$H$2:$H$1000,"&lt;&gt;Loose"),"0"))</f>
        <v/>
      </c>
      <c r="M826" s="24">
        <f>IF(OR(F826="",H826=""),"",ROUND((F826+N(I826)+IF(N(I826)&gt;0,Settings!$B$14,0)+IFERROR(VLOOKUP(H826,Settings!$A$2:$C$10,3,FALSE),0)+Settings!$B$13)/(1-IFERROR(VLOOKUP(H826,Settings!$A$2:$C$10,2,FALSE),0)),2))</f>
        <v/>
      </c>
      <c r="N826" s="9" t="n"/>
      <c r="P826" s="22" t="n"/>
      <c r="Q826" s="22" t="n"/>
      <c r="R826" s="9" t="n"/>
      <c r="S826" s="9" t="n"/>
      <c r="T826" s="24">
        <f>IF(R826="","",ROUND(R826*IFERROR(VLOOKUP(H826,Settings!$A$2:$C$10,2,FALSE),0)+IFERROR(VLOOKUP(H826,Settings!$A$2:$C$10,3,FALSE),0),2))</f>
        <v/>
      </c>
      <c r="U826" s="24">
        <f>IF(R826="","",ROUND(R826-F826-N(S826)-IF(N(S826)&gt;0,Settings!$B$14,0)-T826,2))</f>
        <v/>
      </c>
      <c r="V826" s="23">
        <f>IF(OR(P826="",Q826=""),"",Q826-P826)</f>
        <v/>
      </c>
      <c r="W826" s="23">
        <f>IF(OR(P826="",O826&lt;&gt;"Listed"),"",TODAY()-P826)</f>
        <v/>
      </c>
    </row>
    <row r="827">
      <c r="E827" s="22" t="n"/>
      <c r="F827" s="9" t="n"/>
      <c r="I827" s="9" t="n"/>
      <c r="J827" s="23">
        <f>IF(A827="","",COUNTIFS(Comps!$A$2:$A$1000,A827,Comps!$C$2:$C$1000,"Sold",Comps!$H$2:$H$1000,"&lt;&gt;Loose"))</f>
        <v/>
      </c>
      <c r="K827" s="24">
        <f>IF(A827="","",IFERROR(AVERAGEIFS(Comps!$E$2:$E$1000,Comps!$A$2:$A$1000,A827,Comps!$C$2:$C$1000,"Sold",Comps!$H$2:$H$1000,"&lt;&gt;Loose"),""))</f>
        <v/>
      </c>
      <c r="L827" s="23">
        <f>IF(OR(A827="",J827=0),"",TEXT(MINIFS(Comps!$E$2:$E$1000,Comps!$A$2:$A$1000,A827,Comps!$C$2:$C$1000,"Sold",Comps!$H$2:$H$1000,"&lt;&gt;Loose"),"0")&amp;"-"&amp;TEXT(MAXIFS(Comps!$E$2:$E$1000,Comps!$A$2:$A$1000,A827,Comps!$C$2:$C$1000,"Sold",Comps!$H$2:$H$1000,"&lt;&gt;Loose"),"0"))</f>
        <v/>
      </c>
      <c r="M827" s="24">
        <f>IF(OR(F827="",H827=""),"",ROUND((F827+N(I827)+IF(N(I827)&gt;0,Settings!$B$14,0)+IFERROR(VLOOKUP(H827,Settings!$A$2:$C$10,3,FALSE),0)+Settings!$B$13)/(1-IFERROR(VLOOKUP(H827,Settings!$A$2:$C$10,2,FALSE),0)),2))</f>
        <v/>
      </c>
      <c r="N827" s="9" t="n"/>
      <c r="P827" s="22" t="n"/>
      <c r="Q827" s="22" t="n"/>
      <c r="R827" s="9" t="n"/>
      <c r="S827" s="9" t="n"/>
      <c r="T827" s="24">
        <f>IF(R827="","",ROUND(R827*IFERROR(VLOOKUP(H827,Settings!$A$2:$C$10,2,FALSE),0)+IFERROR(VLOOKUP(H827,Settings!$A$2:$C$10,3,FALSE),0),2))</f>
        <v/>
      </c>
      <c r="U827" s="24">
        <f>IF(R827="","",ROUND(R827-F827-N(S827)-IF(N(S827)&gt;0,Settings!$B$14,0)-T827,2))</f>
        <v/>
      </c>
      <c r="V827" s="23">
        <f>IF(OR(P827="",Q827=""),"",Q827-P827)</f>
        <v/>
      </c>
      <c r="W827" s="23">
        <f>IF(OR(P827="",O827&lt;&gt;"Listed"),"",TODAY()-P827)</f>
        <v/>
      </c>
    </row>
    <row r="828">
      <c r="E828" s="22" t="n"/>
      <c r="F828" s="9" t="n"/>
      <c r="I828" s="9" t="n"/>
      <c r="J828" s="23">
        <f>IF(A828="","",COUNTIFS(Comps!$A$2:$A$1000,A828,Comps!$C$2:$C$1000,"Sold",Comps!$H$2:$H$1000,"&lt;&gt;Loose"))</f>
        <v/>
      </c>
      <c r="K828" s="24">
        <f>IF(A828="","",IFERROR(AVERAGEIFS(Comps!$E$2:$E$1000,Comps!$A$2:$A$1000,A828,Comps!$C$2:$C$1000,"Sold",Comps!$H$2:$H$1000,"&lt;&gt;Loose"),""))</f>
        <v/>
      </c>
      <c r="L828" s="23">
        <f>IF(OR(A828="",J828=0),"",TEXT(MINIFS(Comps!$E$2:$E$1000,Comps!$A$2:$A$1000,A828,Comps!$C$2:$C$1000,"Sold",Comps!$H$2:$H$1000,"&lt;&gt;Loose"),"0")&amp;"-"&amp;TEXT(MAXIFS(Comps!$E$2:$E$1000,Comps!$A$2:$A$1000,A828,Comps!$C$2:$C$1000,"Sold",Comps!$H$2:$H$1000,"&lt;&gt;Loose"),"0"))</f>
        <v/>
      </c>
      <c r="M828" s="24">
        <f>IF(OR(F828="",H828=""),"",ROUND((F828+N(I828)+IF(N(I828)&gt;0,Settings!$B$14,0)+IFERROR(VLOOKUP(H828,Settings!$A$2:$C$10,3,FALSE),0)+Settings!$B$13)/(1-IFERROR(VLOOKUP(H828,Settings!$A$2:$C$10,2,FALSE),0)),2))</f>
        <v/>
      </c>
      <c r="N828" s="9" t="n"/>
      <c r="P828" s="22" t="n"/>
      <c r="Q828" s="22" t="n"/>
      <c r="R828" s="9" t="n"/>
      <c r="S828" s="9" t="n"/>
      <c r="T828" s="24">
        <f>IF(R828="","",ROUND(R828*IFERROR(VLOOKUP(H828,Settings!$A$2:$C$10,2,FALSE),0)+IFERROR(VLOOKUP(H828,Settings!$A$2:$C$10,3,FALSE),0),2))</f>
        <v/>
      </c>
      <c r="U828" s="24">
        <f>IF(R828="","",ROUND(R828-F828-N(S828)-IF(N(S828)&gt;0,Settings!$B$14,0)-T828,2))</f>
        <v/>
      </c>
      <c r="V828" s="23">
        <f>IF(OR(P828="",Q828=""),"",Q828-P828)</f>
        <v/>
      </c>
      <c r="W828" s="23">
        <f>IF(OR(P828="",O828&lt;&gt;"Listed"),"",TODAY()-P828)</f>
        <v/>
      </c>
    </row>
    <row r="829">
      <c r="E829" s="22" t="n"/>
      <c r="F829" s="9" t="n"/>
      <c r="I829" s="9" t="n"/>
      <c r="J829" s="23">
        <f>IF(A829="","",COUNTIFS(Comps!$A$2:$A$1000,A829,Comps!$C$2:$C$1000,"Sold",Comps!$H$2:$H$1000,"&lt;&gt;Loose"))</f>
        <v/>
      </c>
      <c r="K829" s="24">
        <f>IF(A829="","",IFERROR(AVERAGEIFS(Comps!$E$2:$E$1000,Comps!$A$2:$A$1000,A829,Comps!$C$2:$C$1000,"Sold",Comps!$H$2:$H$1000,"&lt;&gt;Loose"),""))</f>
        <v/>
      </c>
      <c r="L829" s="23">
        <f>IF(OR(A829="",J829=0),"",TEXT(MINIFS(Comps!$E$2:$E$1000,Comps!$A$2:$A$1000,A829,Comps!$C$2:$C$1000,"Sold",Comps!$H$2:$H$1000,"&lt;&gt;Loose"),"0")&amp;"-"&amp;TEXT(MAXIFS(Comps!$E$2:$E$1000,Comps!$A$2:$A$1000,A829,Comps!$C$2:$C$1000,"Sold",Comps!$H$2:$H$1000,"&lt;&gt;Loose"),"0"))</f>
        <v/>
      </c>
      <c r="M829" s="24">
        <f>IF(OR(F829="",H829=""),"",ROUND((F829+N(I829)+IF(N(I829)&gt;0,Settings!$B$14,0)+IFERROR(VLOOKUP(H829,Settings!$A$2:$C$10,3,FALSE),0)+Settings!$B$13)/(1-IFERROR(VLOOKUP(H829,Settings!$A$2:$C$10,2,FALSE),0)),2))</f>
        <v/>
      </c>
      <c r="N829" s="9" t="n"/>
      <c r="P829" s="22" t="n"/>
      <c r="Q829" s="22" t="n"/>
      <c r="R829" s="9" t="n"/>
      <c r="S829" s="9" t="n"/>
      <c r="T829" s="24">
        <f>IF(R829="","",ROUND(R829*IFERROR(VLOOKUP(H829,Settings!$A$2:$C$10,2,FALSE),0)+IFERROR(VLOOKUP(H829,Settings!$A$2:$C$10,3,FALSE),0),2))</f>
        <v/>
      </c>
      <c r="U829" s="24">
        <f>IF(R829="","",ROUND(R829-F829-N(S829)-IF(N(S829)&gt;0,Settings!$B$14,0)-T829,2))</f>
        <v/>
      </c>
      <c r="V829" s="23">
        <f>IF(OR(P829="",Q829=""),"",Q829-P829)</f>
        <v/>
      </c>
      <c r="W829" s="23">
        <f>IF(OR(P829="",O829&lt;&gt;"Listed"),"",TODAY()-P829)</f>
        <v/>
      </c>
    </row>
    <row r="830">
      <c r="E830" s="22" t="n"/>
      <c r="F830" s="9" t="n"/>
      <c r="I830" s="9" t="n"/>
      <c r="J830" s="23">
        <f>IF(A830="","",COUNTIFS(Comps!$A$2:$A$1000,A830,Comps!$C$2:$C$1000,"Sold",Comps!$H$2:$H$1000,"&lt;&gt;Loose"))</f>
        <v/>
      </c>
      <c r="K830" s="24">
        <f>IF(A830="","",IFERROR(AVERAGEIFS(Comps!$E$2:$E$1000,Comps!$A$2:$A$1000,A830,Comps!$C$2:$C$1000,"Sold",Comps!$H$2:$H$1000,"&lt;&gt;Loose"),""))</f>
        <v/>
      </c>
      <c r="L830" s="23">
        <f>IF(OR(A830="",J830=0),"",TEXT(MINIFS(Comps!$E$2:$E$1000,Comps!$A$2:$A$1000,A830,Comps!$C$2:$C$1000,"Sold",Comps!$H$2:$H$1000,"&lt;&gt;Loose"),"0")&amp;"-"&amp;TEXT(MAXIFS(Comps!$E$2:$E$1000,Comps!$A$2:$A$1000,A830,Comps!$C$2:$C$1000,"Sold",Comps!$H$2:$H$1000,"&lt;&gt;Loose"),"0"))</f>
        <v/>
      </c>
      <c r="M830" s="24">
        <f>IF(OR(F830="",H830=""),"",ROUND((F830+N(I830)+IF(N(I830)&gt;0,Settings!$B$14,0)+IFERROR(VLOOKUP(H830,Settings!$A$2:$C$10,3,FALSE),0)+Settings!$B$13)/(1-IFERROR(VLOOKUP(H830,Settings!$A$2:$C$10,2,FALSE),0)),2))</f>
        <v/>
      </c>
      <c r="N830" s="9" t="n"/>
      <c r="P830" s="22" t="n"/>
      <c r="Q830" s="22" t="n"/>
      <c r="R830" s="9" t="n"/>
      <c r="S830" s="9" t="n"/>
      <c r="T830" s="24">
        <f>IF(R830="","",ROUND(R830*IFERROR(VLOOKUP(H830,Settings!$A$2:$C$10,2,FALSE),0)+IFERROR(VLOOKUP(H830,Settings!$A$2:$C$10,3,FALSE),0),2))</f>
        <v/>
      </c>
      <c r="U830" s="24">
        <f>IF(R830="","",ROUND(R830-F830-N(S830)-IF(N(S830)&gt;0,Settings!$B$14,0)-T830,2))</f>
        <v/>
      </c>
      <c r="V830" s="23">
        <f>IF(OR(P830="",Q830=""),"",Q830-P830)</f>
        <v/>
      </c>
      <c r="W830" s="23">
        <f>IF(OR(P830="",O830&lt;&gt;"Listed"),"",TODAY()-P830)</f>
        <v/>
      </c>
    </row>
    <row r="831">
      <c r="E831" s="22" t="n"/>
      <c r="F831" s="9" t="n"/>
      <c r="I831" s="9" t="n"/>
      <c r="J831" s="23">
        <f>IF(A831="","",COUNTIFS(Comps!$A$2:$A$1000,A831,Comps!$C$2:$C$1000,"Sold",Comps!$H$2:$H$1000,"&lt;&gt;Loose"))</f>
        <v/>
      </c>
      <c r="K831" s="24">
        <f>IF(A831="","",IFERROR(AVERAGEIFS(Comps!$E$2:$E$1000,Comps!$A$2:$A$1000,A831,Comps!$C$2:$C$1000,"Sold",Comps!$H$2:$H$1000,"&lt;&gt;Loose"),""))</f>
        <v/>
      </c>
      <c r="L831" s="23">
        <f>IF(OR(A831="",J831=0),"",TEXT(MINIFS(Comps!$E$2:$E$1000,Comps!$A$2:$A$1000,A831,Comps!$C$2:$C$1000,"Sold",Comps!$H$2:$H$1000,"&lt;&gt;Loose"),"0")&amp;"-"&amp;TEXT(MAXIFS(Comps!$E$2:$E$1000,Comps!$A$2:$A$1000,A831,Comps!$C$2:$C$1000,"Sold",Comps!$H$2:$H$1000,"&lt;&gt;Loose"),"0"))</f>
        <v/>
      </c>
      <c r="M831" s="24">
        <f>IF(OR(F831="",H831=""),"",ROUND((F831+N(I831)+IF(N(I831)&gt;0,Settings!$B$14,0)+IFERROR(VLOOKUP(H831,Settings!$A$2:$C$10,3,FALSE),0)+Settings!$B$13)/(1-IFERROR(VLOOKUP(H831,Settings!$A$2:$C$10,2,FALSE),0)),2))</f>
        <v/>
      </c>
      <c r="N831" s="9" t="n"/>
      <c r="P831" s="22" t="n"/>
      <c r="Q831" s="22" t="n"/>
      <c r="R831" s="9" t="n"/>
      <c r="S831" s="9" t="n"/>
      <c r="T831" s="24">
        <f>IF(R831="","",ROUND(R831*IFERROR(VLOOKUP(H831,Settings!$A$2:$C$10,2,FALSE),0)+IFERROR(VLOOKUP(H831,Settings!$A$2:$C$10,3,FALSE),0),2))</f>
        <v/>
      </c>
      <c r="U831" s="24">
        <f>IF(R831="","",ROUND(R831-F831-N(S831)-IF(N(S831)&gt;0,Settings!$B$14,0)-T831,2))</f>
        <v/>
      </c>
      <c r="V831" s="23">
        <f>IF(OR(P831="",Q831=""),"",Q831-P831)</f>
        <v/>
      </c>
      <c r="W831" s="23">
        <f>IF(OR(P831="",O831&lt;&gt;"Listed"),"",TODAY()-P831)</f>
        <v/>
      </c>
    </row>
    <row r="832">
      <c r="E832" s="22" t="n"/>
      <c r="F832" s="9" t="n"/>
      <c r="I832" s="9" t="n"/>
      <c r="J832" s="23">
        <f>IF(A832="","",COUNTIFS(Comps!$A$2:$A$1000,A832,Comps!$C$2:$C$1000,"Sold",Comps!$H$2:$H$1000,"&lt;&gt;Loose"))</f>
        <v/>
      </c>
      <c r="K832" s="24">
        <f>IF(A832="","",IFERROR(AVERAGEIFS(Comps!$E$2:$E$1000,Comps!$A$2:$A$1000,A832,Comps!$C$2:$C$1000,"Sold",Comps!$H$2:$H$1000,"&lt;&gt;Loose"),""))</f>
        <v/>
      </c>
      <c r="L832" s="23">
        <f>IF(OR(A832="",J832=0),"",TEXT(MINIFS(Comps!$E$2:$E$1000,Comps!$A$2:$A$1000,A832,Comps!$C$2:$C$1000,"Sold",Comps!$H$2:$H$1000,"&lt;&gt;Loose"),"0")&amp;"-"&amp;TEXT(MAXIFS(Comps!$E$2:$E$1000,Comps!$A$2:$A$1000,A832,Comps!$C$2:$C$1000,"Sold",Comps!$H$2:$H$1000,"&lt;&gt;Loose"),"0"))</f>
        <v/>
      </c>
      <c r="M832" s="24">
        <f>IF(OR(F832="",H832=""),"",ROUND((F832+N(I832)+IF(N(I832)&gt;0,Settings!$B$14,0)+IFERROR(VLOOKUP(H832,Settings!$A$2:$C$10,3,FALSE),0)+Settings!$B$13)/(1-IFERROR(VLOOKUP(H832,Settings!$A$2:$C$10,2,FALSE),0)),2))</f>
        <v/>
      </c>
      <c r="N832" s="9" t="n"/>
      <c r="P832" s="22" t="n"/>
      <c r="Q832" s="22" t="n"/>
      <c r="R832" s="9" t="n"/>
      <c r="S832" s="9" t="n"/>
      <c r="T832" s="24">
        <f>IF(R832="","",ROUND(R832*IFERROR(VLOOKUP(H832,Settings!$A$2:$C$10,2,FALSE),0)+IFERROR(VLOOKUP(H832,Settings!$A$2:$C$10,3,FALSE),0),2))</f>
        <v/>
      </c>
      <c r="U832" s="24">
        <f>IF(R832="","",ROUND(R832-F832-N(S832)-IF(N(S832)&gt;0,Settings!$B$14,0)-T832,2))</f>
        <v/>
      </c>
      <c r="V832" s="23">
        <f>IF(OR(P832="",Q832=""),"",Q832-P832)</f>
        <v/>
      </c>
      <c r="W832" s="23">
        <f>IF(OR(P832="",O832&lt;&gt;"Listed"),"",TODAY()-P832)</f>
        <v/>
      </c>
    </row>
    <row r="833">
      <c r="E833" s="22" t="n"/>
      <c r="F833" s="9" t="n"/>
      <c r="I833" s="9" t="n"/>
      <c r="J833" s="23">
        <f>IF(A833="","",COUNTIFS(Comps!$A$2:$A$1000,A833,Comps!$C$2:$C$1000,"Sold",Comps!$H$2:$H$1000,"&lt;&gt;Loose"))</f>
        <v/>
      </c>
      <c r="K833" s="24">
        <f>IF(A833="","",IFERROR(AVERAGEIFS(Comps!$E$2:$E$1000,Comps!$A$2:$A$1000,A833,Comps!$C$2:$C$1000,"Sold",Comps!$H$2:$H$1000,"&lt;&gt;Loose"),""))</f>
        <v/>
      </c>
      <c r="L833" s="23">
        <f>IF(OR(A833="",J833=0),"",TEXT(MINIFS(Comps!$E$2:$E$1000,Comps!$A$2:$A$1000,A833,Comps!$C$2:$C$1000,"Sold",Comps!$H$2:$H$1000,"&lt;&gt;Loose"),"0")&amp;"-"&amp;TEXT(MAXIFS(Comps!$E$2:$E$1000,Comps!$A$2:$A$1000,A833,Comps!$C$2:$C$1000,"Sold",Comps!$H$2:$H$1000,"&lt;&gt;Loose"),"0"))</f>
        <v/>
      </c>
      <c r="M833" s="24">
        <f>IF(OR(F833="",H833=""),"",ROUND((F833+N(I833)+IF(N(I833)&gt;0,Settings!$B$14,0)+IFERROR(VLOOKUP(H833,Settings!$A$2:$C$10,3,FALSE),0)+Settings!$B$13)/(1-IFERROR(VLOOKUP(H833,Settings!$A$2:$C$10,2,FALSE),0)),2))</f>
        <v/>
      </c>
      <c r="N833" s="9" t="n"/>
      <c r="P833" s="22" t="n"/>
      <c r="Q833" s="22" t="n"/>
      <c r="R833" s="9" t="n"/>
      <c r="S833" s="9" t="n"/>
      <c r="T833" s="24">
        <f>IF(R833="","",ROUND(R833*IFERROR(VLOOKUP(H833,Settings!$A$2:$C$10,2,FALSE),0)+IFERROR(VLOOKUP(H833,Settings!$A$2:$C$10,3,FALSE),0),2))</f>
        <v/>
      </c>
      <c r="U833" s="24">
        <f>IF(R833="","",ROUND(R833-F833-N(S833)-IF(N(S833)&gt;0,Settings!$B$14,0)-T833,2))</f>
        <v/>
      </c>
      <c r="V833" s="23">
        <f>IF(OR(P833="",Q833=""),"",Q833-P833)</f>
        <v/>
      </c>
      <c r="W833" s="23">
        <f>IF(OR(P833="",O833&lt;&gt;"Listed"),"",TODAY()-P833)</f>
        <v/>
      </c>
    </row>
    <row r="834">
      <c r="E834" s="22" t="n"/>
      <c r="F834" s="9" t="n"/>
      <c r="I834" s="9" t="n"/>
      <c r="J834" s="23">
        <f>IF(A834="","",COUNTIFS(Comps!$A$2:$A$1000,A834,Comps!$C$2:$C$1000,"Sold",Comps!$H$2:$H$1000,"&lt;&gt;Loose"))</f>
        <v/>
      </c>
      <c r="K834" s="24">
        <f>IF(A834="","",IFERROR(AVERAGEIFS(Comps!$E$2:$E$1000,Comps!$A$2:$A$1000,A834,Comps!$C$2:$C$1000,"Sold",Comps!$H$2:$H$1000,"&lt;&gt;Loose"),""))</f>
        <v/>
      </c>
      <c r="L834" s="23">
        <f>IF(OR(A834="",J834=0),"",TEXT(MINIFS(Comps!$E$2:$E$1000,Comps!$A$2:$A$1000,A834,Comps!$C$2:$C$1000,"Sold",Comps!$H$2:$H$1000,"&lt;&gt;Loose"),"0")&amp;"-"&amp;TEXT(MAXIFS(Comps!$E$2:$E$1000,Comps!$A$2:$A$1000,A834,Comps!$C$2:$C$1000,"Sold",Comps!$H$2:$H$1000,"&lt;&gt;Loose"),"0"))</f>
        <v/>
      </c>
      <c r="M834" s="24">
        <f>IF(OR(F834="",H834=""),"",ROUND((F834+N(I834)+IF(N(I834)&gt;0,Settings!$B$14,0)+IFERROR(VLOOKUP(H834,Settings!$A$2:$C$10,3,FALSE),0)+Settings!$B$13)/(1-IFERROR(VLOOKUP(H834,Settings!$A$2:$C$10,2,FALSE),0)),2))</f>
        <v/>
      </c>
      <c r="N834" s="9" t="n"/>
      <c r="P834" s="22" t="n"/>
      <c r="Q834" s="22" t="n"/>
      <c r="R834" s="9" t="n"/>
      <c r="S834" s="9" t="n"/>
      <c r="T834" s="24">
        <f>IF(R834="","",ROUND(R834*IFERROR(VLOOKUP(H834,Settings!$A$2:$C$10,2,FALSE),0)+IFERROR(VLOOKUP(H834,Settings!$A$2:$C$10,3,FALSE),0),2))</f>
        <v/>
      </c>
      <c r="U834" s="24">
        <f>IF(R834="","",ROUND(R834-F834-N(S834)-IF(N(S834)&gt;0,Settings!$B$14,0)-T834,2))</f>
        <v/>
      </c>
      <c r="V834" s="23">
        <f>IF(OR(P834="",Q834=""),"",Q834-P834)</f>
        <v/>
      </c>
      <c r="W834" s="23">
        <f>IF(OR(P834="",O834&lt;&gt;"Listed"),"",TODAY()-P834)</f>
        <v/>
      </c>
    </row>
    <row r="835">
      <c r="E835" s="22" t="n"/>
      <c r="F835" s="9" t="n"/>
      <c r="I835" s="9" t="n"/>
      <c r="J835" s="23">
        <f>IF(A835="","",COUNTIFS(Comps!$A$2:$A$1000,A835,Comps!$C$2:$C$1000,"Sold",Comps!$H$2:$H$1000,"&lt;&gt;Loose"))</f>
        <v/>
      </c>
      <c r="K835" s="24">
        <f>IF(A835="","",IFERROR(AVERAGEIFS(Comps!$E$2:$E$1000,Comps!$A$2:$A$1000,A835,Comps!$C$2:$C$1000,"Sold",Comps!$H$2:$H$1000,"&lt;&gt;Loose"),""))</f>
        <v/>
      </c>
      <c r="L835" s="23">
        <f>IF(OR(A835="",J835=0),"",TEXT(MINIFS(Comps!$E$2:$E$1000,Comps!$A$2:$A$1000,A835,Comps!$C$2:$C$1000,"Sold",Comps!$H$2:$H$1000,"&lt;&gt;Loose"),"0")&amp;"-"&amp;TEXT(MAXIFS(Comps!$E$2:$E$1000,Comps!$A$2:$A$1000,A835,Comps!$C$2:$C$1000,"Sold",Comps!$H$2:$H$1000,"&lt;&gt;Loose"),"0"))</f>
        <v/>
      </c>
      <c r="M835" s="24">
        <f>IF(OR(F835="",H835=""),"",ROUND((F835+N(I835)+IF(N(I835)&gt;0,Settings!$B$14,0)+IFERROR(VLOOKUP(H835,Settings!$A$2:$C$10,3,FALSE),0)+Settings!$B$13)/(1-IFERROR(VLOOKUP(H835,Settings!$A$2:$C$10,2,FALSE),0)),2))</f>
        <v/>
      </c>
      <c r="N835" s="9" t="n"/>
      <c r="P835" s="22" t="n"/>
      <c r="Q835" s="22" t="n"/>
      <c r="R835" s="9" t="n"/>
      <c r="S835" s="9" t="n"/>
      <c r="T835" s="24">
        <f>IF(R835="","",ROUND(R835*IFERROR(VLOOKUP(H835,Settings!$A$2:$C$10,2,FALSE),0)+IFERROR(VLOOKUP(H835,Settings!$A$2:$C$10,3,FALSE),0),2))</f>
        <v/>
      </c>
      <c r="U835" s="24">
        <f>IF(R835="","",ROUND(R835-F835-N(S835)-IF(N(S835)&gt;0,Settings!$B$14,0)-T835,2))</f>
        <v/>
      </c>
      <c r="V835" s="23">
        <f>IF(OR(P835="",Q835=""),"",Q835-P835)</f>
        <v/>
      </c>
      <c r="W835" s="23">
        <f>IF(OR(P835="",O835&lt;&gt;"Listed"),"",TODAY()-P835)</f>
        <v/>
      </c>
    </row>
    <row r="836">
      <c r="E836" s="22" t="n"/>
      <c r="F836" s="9" t="n"/>
      <c r="I836" s="9" t="n"/>
      <c r="J836" s="23">
        <f>IF(A836="","",COUNTIFS(Comps!$A$2:$A$1000,A836,Comps!$C$2:$C$1000,"Sold",Comps!$H$2:$H$1000,"&lt;&gt;Loose"))</f>
        <v/>
      </c>
      <c r="K836" s="24">
        <f>IF(A836="","",IFERROR(AVERAGEIFS(Comps!$E$2:$E$1000,Comps!$A$2:$A$1000,A836,Comps!$C$2:$C$1000,"Sold",Comps!$H$2:$H$1000,"&lt;&gt;Loose"),""))</f>
        <v/>
      </c>
      <c r="L836" s="23">
        <f>IF(OR(A836="",J836=0),"",TEXT(MINIFS(Comps!$E$2:$E$1000,Comps!$A$2:$A$1000,A836,Comps!$C$2:$C$1000,"Sold",Comps!$H$2:$H$1000,"&lt;&gt;Loose"),"0")&amp;"-"&amp;TEXT(MAXIFS(Comps!$E$2:$E$1000,Comps!$A$2:$A$1000,A836,Comps!$C$2:$C$1000,"Sold",Comps!$H$2:$H$1000,"&lt;&gt;Loose"),"0"))</f>
        <v/>
      </c>
      <c r="M836" s="24">
        <f>IF(OR(F836="",H836=""),"",ROUND((F836+N(I836)+IF(N(I836)&gt;0,Settings!$B$14,0)+IFERROR(VLOOKUP(H836,Settings!$A$2:$C$10,3,FALSE),0)+Settings!$B$13)/(1-IFERROR(VLOOKUP(H836,Settings!$A$2:$C$10,2,FALSE),0)),2))</f>
        <v/>
      </c>
      <c r="N836" s="9" t="n"/>
      <c r="P836" s="22" t="n"/>
      <c r="Q836" s="22" t="n"/>
      <c r="R836" s="9" t="n"/>
      <c r="S836" s="9" t="n"/>
      <c r="T836" s="24">
        <f>IF(R836="","",ROUND(R836*IFERROR(VLOOKUP(H836,Settings!$A$2:$C$10,2,FALSE),0)+IFERROR(VLOOKUP(H836,Settings!$A$2:$C$10,3,FALSE),0),2))</f>
        <v/>
      </c>
      <c r="U836" s="24">
        <f>IF(R836="","",ROUND(R836-F836-N(S836)-IF(N(S836)&gt;0,Settings!$B$14,0)-T836,2))</f>
        <v/>
      </c>
      <c r="V836" s="23">
        <f>IF(OR(P836="",Q836=""),"",Q836-P836)</f>
        <v/>
      </c>
      <c r="W836" s="23">
        <f>IF(OR(P836="",O836&lt;&gt;"Listed"),"",TODAY()-P836)</f>
        <v/>
      </c>
    </row>
    <row r="837">
      <c r="E837" s="22" t="n"/>
      <c r="F837" s="9" t="n"/>
      <c r="I837" s="9" t="n"/>
      <c r="J837" s="23">
        <f>IF(A837="","",COUNTIFS(Comps!$A$2:$A$1000,A837,Comps!$C$2:$C$1000,"Sold",Comps!$H$2:$H$1000,"&lt;&gt;Loose"))</f>
        <v/>
      </c>
      <c r="K837" s="24">
        <f>IF(A837="","",IFERROR(AVERAGEIFS(Comps!$E$2:$E$1000,Comps!$A$2:$A$1000,A837,Comps!$C$2:$C$1000,"Sold",Comps!$H$2:$H$1000,"&lt;&gt;Loose"),""))</f>
        <v/>
      </c>
      <c r="L837" s="23">
        <f>IF(OR(A837="",J837=0),"",TEXT(MINIFS(Comps!$E$2:$E$1000,Comps!$A$2:$A$1000,A837,Comps!$C$2:$C$1000,"Sold",Comps!$H$2:$H$1000,"&lt;&gt;Loose"),"0")&amp;"-"&amp;TEXT(MAXIFS(Comps!$E$2:$E$1000,Comps!$A$2:$A$1000,A837,Comps!$C$2:$C$1000,"Sold",Comps!$H$2:$H$1000,"&lt;&gt;Loose"),"0"))</f>
        <v/>
      </c>
      <c r="M837" s="24">
        <f>IF(OR(F837="",H837=""),"",ROUND((F837+N(I837)+IF(N(I837)&gt;0,Settings!$B$14,0)+IFERROR(VLOOKUP(H837,Settings!$A$2:$C$10,3,FALSE),0)+Settings!$B$13)/(1-IFERROR(VLOOKUP(H837,Settings!$A$2:$C$10,2,FALSE),0)),2))</f>
        <v/>
      </c>
      <c r="N837" s="9" t="n"/>
      <c r="P837" s="22" t="n"/>
      <c r="Q837" s="22" t="n"/>
      <c r="R837" s="9" t="n"/>
      <c r="S837" s="9" t="n"/>
      <c r="T837" s="24">
        <f>IF(R837="","",ROUND(R837*IFERROR(VLOOKUP(H837,Settings!$A$2:$C$10,2,FALSE),0)+IFERROR(VLOOKUP(H837,Settings!$A$2:$C$10,3,FALSE),0),2))</f>
        <v/>
      </c>
      <c r="U837" s="24">
        <f>IF(R837="","",ROUND(R837-F837-N(S837)-IF(N(S837)&gt;0,Settings!$B$14,0)-T837,2))</f>
        <v/>
      </c>
      <c r="V837" s="23">
        <f>IF(OR(P837="",Q837=""),"",Q837-P837)</f>
        <v/>
      </c>
      <c r="W837" s="23">
        <f>IF(OR(P837="",O837&lt;&gt;"Listed"),"",TODAY()-P837)</f>
        <v/>
      </c>
    </row>
    <row r="838">
      <c r="E838" s="22" t="n"/>
      <c r="F838" s="9" t="n"/>
      <c r="I838" s="9" t="n"/>
      <c r="J838" s="23">
        <f>IF(A838="","",COUNTIFS(Comps!$A$2:$A$1000,A838,Comps!$C$2:$C$1000,"Sold",Comps!$H$2:$H$1000,"&lt;&gt;Loose"))</f>
        <v/>
      </c>
      <c r="K838" s="24">
        <f>IF(A838="","",IFERROR(AVERAGEIFS(Comps!$E$2:$E$1000,Comps!$A$2:$A$1000,A838,Comps!$C$2:$C$1000,"Sold",Comps!$H$2:$H$1000,"&lt;&gt;Loose"),""))</f>
        <v/>
      </c>
      <c r="L838" s="23">
        <f>IF(OR(A838="",J838=0),"",TEXT(MINIFS(Comps!$E$2:$E$1000,Comps!$A$2:$A$1000,A838,Comps!$C$2:$C$1000,"Sold",Comps!$H$2:$H$1000,"&lt;&gt;Loose"),"0")&amp;"-"&amp;TEXT(MAXIFS(Comps!$E$2:$E$1000,Comps!$A$2:$A$1000,A838,Comps!$C$2:$C$1000,"Sold",Comps!$H$2:$H$1000,"&lt;&gt;Loose"),"0"))</f>
        <v/>
      </c>
      <c r="M838" s="24">
        <f>IF(OR(F838="",H838=""),"",ROUND((F838+N(I838)+IF(N(I838)&gt;0,Settings!$B$14,0)+IFERROR(VLOOKUP(H838,Settings!$A$2:$C$10,3,FALSE),0)+Settings!$B$13)/(1-IFERROR(VLOOKUP(H838,Settings!$A$2:$C$10,2,FALSE),0)),2))</f>
        <v/>
      </c>
      <c r="N838" s="9" t="n"/>
      <c r="P838" s="22" t="n"/>
      <c r="Q838" s="22" t="n"/>
      <c r="R838" s="9" t="n"/>
      <c r="S838" s="9" t="n"/>
      <c r="T838" s="24">
        <f>IF(R838="","",ROUND(R838*IFERROR(VLOOKUP(H838,Settings!$A$2:$C$10,2,FALSE),0)+IFERROR(VLOOKUP(H838,Settings!$A$2:$C$10,3,FALSE),0),2))</f>
        <v/>
      </c>
      <c r="U838" s="24">
        <f>IF(R838="","",ROUND(R838-F838-N(S838)-IF(N(S838)&gt;0,Settings!$B$14,0)-T838,2))</f>
        <v/>
      </c>
      <c r="V838" s="23">
        <f>IF(OR(P838="",Q838=""),"",Q838-P838)</f>
        <v/>
      </c>
      <c r="W838" s="23">
        <f>IF(OR(P838="",O838&lt;&gt;"Listed"),"",TODAY()-P838)</f>
        <v/>
      </c>
    </row>
    <row r="839">
      <c r="E839" s="22" t="n"/>
      <c r="F839" s="9" t="n"/>
      <c r="I839" s="9" t="n"/>
      <c r="J839" s="23">
        <f>IF(A839="","",COUNTIFS(Comps!$A$2:$A$1000,A839,Comps!$C$2:$C$1000,"Sold",Comps!$H$2:$H$1000,"&lt;&gt;Loose"))</f>
        <v/>
      </c>
      <c r="K839" s="24">
        <f>IF(A839="","",IFERROR(AVERAGEIFS(Comps!$E$2:$E$1000,Comps!$A$2:$A$1000,A839,Comps!$C$2:$C$1000,"Sold",Comps!$H$2:$H$1000,"&lt;&gt;Loose"),""))</f>
        <v/>
      </c>
      <c r="L839" s="23">
        <f>IF(OR(A839="",J839=0),"",TEXT(MINIFS(Comps!$E$2:$E$1000,Comps!$A$2:$A$1000,A839,Comps!$C$2:$C$1000,"Sold",Comps!$H$2:$H$1000,"&lt;&gt;Loose"),"0")&amp;"-"&amp;TEXT(MAXIFS(Comps!$E$2:$E$1000,Comps!$A$2:$A$1000,A839,Comps!$C$2:$C$1000,"Sold",Comps!$H$2:$H$1000,"&lt;&gt;Loose"),"0"))</f>
        <v/>
      </c>
      <c r="M839" s="24">
        <f>IF(OR(F839="",H839=""),"",ROUND((F839+N(I839)+IF(N(I839)&gt;0,Settings!$B$14,0)+IFERROR(VLOOKUP(H839,Settings!$A$2:$C$10,3,FALSE),0)+Settings!$B$13)/(1-IFERROR(VLOOKUP(H839,Settings!$A$2:$C$10,2,FALSE),0)),2))</f>
        <v/>
      </c>
      <c r="N839" s="9" t="n"/>
      <c r="P839" s="22" t="n"/>
      <c r="Q839" s="22" t="n"/>
      <c r="R839" s="9" t="n"/>
      <c r="S839" s="9" t="n"/>
      <c r="T839" s="24">
        <f>IF(R839="","",ROUND(R839*IFERROR(VLOOKUP(H839,Settings!$A$2:$C$10,2,FALSE),0)+IFERROR(VLOOKUP(H839,Settings!$A$2:$C$10,3,FALSE),0),2))</f>
        <v/>
      </c>
      <c r="U839" s="24">
        <f>IF(R839="","",ROUND(R839-F839-N(S839)-IF(N(S839)&gt;0,Settings!$B$14,0)-T839,2))</f>
        <v/>
      </c>
      <c r="V839" s="23">
        <f>IF(OR(P839="",Q839=""),"",Q839-P839)</f>
        <v/>
      </c>
      <c r="W839" s="23">
        <f>IF(OR(P839="",O839&lt;&gt;"Listed"),"",TODAY()-P839)</f>
        <v/>
      </c>
    </row>
    <row r="840">
      <c r="E840" s="22" t="n"/>
      <c r="F840" s="9" t="n"/>
      <c r="I840" s="9" t="n"/>
      <c r="J840" s="23">
        <f>IF(A840="","",COUNTIFS(Comps!$A$2:$A$1000,A840,Comps!$C$2:$C$1000,"Sold",Comps!$H$2:$H$1000,"&lt;&gt;Loose"))</f>
        <v/>
      </c>
      <c r="K840" s="24">
        <f>IF(A840="","",IFERROR(AVERAGEIFS(Comps!$E$2:$E$1000,Comps!$A$2:$A$1000,A840,Comps!$C$2:$C$1000,"Sold",Comps!$H$2:$H$1000,"&lt;&gt;Loose"),""))</f>
        <v/>
      </c>
      <c r="L840" s="23">
        <f>IF(OR(A840="",J840=0),"",TEXT(MINIFS(Comps!$E$2:$E$1000,Comps!$A$2:$A$1000,A840,Comps!$C$2:$C$1000,"Sold",Comps!$H$2:$H$1000,"&lt;&gt;Loose"),"0")&amp;"-"&amp;TEXT(MAXIFS(Comps!$E$2:$E$1000,Comps!$A$2:$A$1000,A840,Comps!$C$2:$C$1000,"Sold",Comps!$H$2:$H$1000,"&lt;&gt;Loose"),"0"))</f>
        <v/>
      </c>
      <c r="M840" s="24">
        <f>IF(OR(F840="",H840=""),"",ROUND((F840+N(I840)+IF(N(I840)&gt;0,Settings!$B$14,0)+IFERROR(VLOOKUP(H840,Settings!$A$2:$C$10,3,FALSE),0)+Settings!$B$13)/(1-IFERROR(VLOOKUP(H840,Settings!$A$2:$C$10,2,FALSE),0)),2))</f>
        <v/>
      </c>
      <c r="N840" s="9" t="n"/>
      <c r="P840" s="22" t="n"/>
      <c r="Q840" s="22" t="n"/>
      <c r="R840" s="9" t="n"/>
      <c r="S840" s="9" t="n"/>
      <c r="T840" s="24">
        <f>IF(R840="","",ROUND(R840*IFERROR(VLOOKUP(H840,Settings!$A$2:$C$10,2,FALSE),0)+IFERROR(VLOOKUP(H840,Settings!$A$2:$C$10,3,FALSE),0),2))</f>
        <v/>
      </c>
      <c r="U840" s="24">
        <f>IF(R840="","",ROUND(R840-F840-N(S840)-IF(N(S840)&gt;0,Settings!$B$14,0)-T840,2))</f>
        <v/>
      </c>
      <c r="V840" s="23">
        <f>IF(OR(P840="",Q840=""),"",Q840-P840)</f>
        <v/>
      </c>
      <c r="W840" s="23">
        <f>IF(OR(P840="",O840&lt;&gt;"Listed"),"",TODAY()-P840)</f>
        <v/>
      </c>
    </row>
    <row r="841">
      <c r="E841" s="22" t="n"/>
      <c r="F841" s="9" t="n"/>
      <c r="I841" s="9" t="n"/>
      <c r="J841" s="23">
        <f>IF(A841="","",COUNTIFS(Comps!$A$2:$A$1000,A841,Comps!$C$2:$C$1000,"Sold",Comps!$H$2:$H$1000,"&lt;&gt;Loose"))</f>
        <v/>
      </c>
      <c r="K841" s="24">
        <f>IF(A841="","",IFERROR(AVERAGEIFS(Comps!$E$2:$E$1000,Comps!$A$2:$A$1000,A841,Comps!$C$2:$C$1000,"Sold",Comps!$H$2:$H$1000,"&lt;&gt;Loose"),""))</f>
        <v/>
      </c>
      <c r="L841" s="23">
        <f>IF(OR(A841="",J841=0),"",TEXT(MINIFS(Comps!$E$2:$E$1000,Comps!$A$2:$A$1000,A841,Comps!$C$2:$C$1000,"Sold",Comps!$H$2:$H$1000,"&lt;&gt;Loose"),"0")&amp;"-"&amp;TEXT(MAXIFS(Comps!$E$2:$E$1000,Comps!$A$2:$A$1000,A841,Comps!$C$2:$C$1000,"Sold",Comps!$H$2:$H$1000,"&lt;&gt;Loose"),"0"))</f>
        <v/>
      </c>
      <c r="M841" s="24">
        <f>IF(OR(F841="",H841=""),"",ROUND((F841+N(I841)+IF(N(I841)&gt;0,Settings!$B$14,0)+IFERROR(VLOOKUP(H841,Settings!$A$2:$C$10,3,FALSE),0)+Settings!$B$13)/(1-IFERROR(VLOOKUP(H841,Settings!$A$2:$C$10,2,FALSE),0)),2))</f>
        <v/>
      </c>
      <c r="N841" s="9" t="n"/>
      <c r="P841" s="22" t="n"/>
      <c r="Q841" s="22" t="n"/>
      <c r="R841" s="9" t="n"/>
      <c r="S841" s="9" t="n"/>
      <c r="T841" s="24">
        <f>IF(R841="","",ROUND(R841*IFERROR(VLOOKUP(H841,Settings!$A$2:$C$10,2,FALSE),0)+IFERROR(VLOOKUP(H841,Settings!$A$2:$C$10,3,FALSE),0),2))</f>
        <v/>
      </c>
      <c r="U841" s="24">
        <f>IF(R841="","",ROUND(R841-F841-N(S841)-IF(N(S841)&gt;0,Settings!$B$14,0)-T841,2))</f>
        <v/>
      </c>
      <c r="V841" s="23">
        <f>IF(OR(P841="",Q841=""),"",Q841-P841)</f>
        <v/>
      </c>
      <c r="W841" s="23">
        <f>IF(OR(P841="",O841&lt;&gt;"Listed"),"",TODAY()-P841)</f>
        <v/>
      </c>
    </row>
    <row r="842">
      <c r="E842" s="22" t="n"/>
      <c r="F842" s="9" t="n"/>
      <c r="I842" s="9" t="n"/>
      <c r="J842" s="23">
        <f>IF(A842="","",COUNTIFS(Comps!$A$2:$A$1000,A842,Comps!$C$2:$C$1000,"Sold",Comps!$H$2:$H$1000,"&lt;&gt;Loose"))</f>
        <v/>
      </c>
      <c r="K842" s="24">
        <f>IF(A842="","",IFERROR(AVERAGEIFS(Comps!$E$2:$E$1000,Comps!$A$2:$A$1000,A842,Comps!$C$2:$C$1000,"Sold",Comps!$H$2:$H$1000,"&lt;&gt;Loose"),""))</f>
        <v/>
      </c>
      <c r="L842" s="23">
        <f>IF(OR(A842="",J842=0),"",TEXT(MINIFS(Comps!$E$2:$E$1000,Comps!$A$2:$A$1000,A842,Comps!$C$2:$C$1000,"Sold",Comps!$H$2:$H$1000,"&lt;&gt;Loose"),"0")&amp;"-"&amp;TEXT(MAXIFS(Comps!$E$2:$E$1000,Comps!$A$2:$A$1000,A842,Comps!$C$2:$C$1000,"Sold",Comps!$H$2:$H$1000,"&lt;&gt;Loose"),"0"))</f>
        <v/>
      </c>
      <c r="M842" s="24">
        <f>IF(OR(F842="",H842=""),"",ROUND((F842+N(I842)+IF(N(I842)&gt;0,Settings!$B$14,0)+IFERROR(VLOOKUP(H842,Settings!$A$2:$C$10,3,FALSE),0)+Settings!$B$13)/(1-IFERROR(VLOOKUP(H842,Settings!$A$2:$C$10,2,FALSE),0)),2))</f>
        <v/>
      </c>
      <c r="N842" s="9" t="n"/>
      <c r="P842" s="22" t="n"/>
      <c r="Q842" s="22" t="n"/>
      <c r="R842" s="9" t="n"/>
      <c r="S842" s="9" t="n"/>
      <c r="T842" s="24">
        <f>IF(R842="","",ROUND(R842*IFERROR(VLOOKUP(H842,Settings!$A$2:$C$10,2,FALSE),0)+IFERROR(VLOOKUP(H842,Settings!$A$2:$C$10,3,FALSE),0),2))</f>
        <v/>
      </c>
      <c r="U842" s="24">
        <f>IF(R842="","",ROUND(R842-F842-N(S842)-IF(N(S842)&gt;0,Settings!$B$14,0)-T842,2))</f>
        <v/>
      </c>
      <c r="V842" s="23">
        <f>IF(OR(P842="",Q842=""),"",Q842-P842)</f>
        <v/>
      </c>
      <c r="W842" s="23">
        <f>IF(OR(P842="",O842&lt;&gt;"Listed"),"",TODAY()-P842)</f>
        <v/>
      </c>
    </row>
    <row r="843">
      <c r="E843" s="22" t="n"/>
      <c r="F843" s="9" t="n"/>
      <c r="I843" s="9" t="n"/>
      <c r="J843" s="23">
        <f>IF(A843="","",COUNTIFS(Comps!$A$2:$A$1000,A843,Comps!$C$2:$C$1000,"Sold",Comps!$H$2:$H$1000,"&lt;&gt;Loose"))</f>
        <v/>
      </c>
      <c r="K843" s="24">
        <f>IF(A843="","",IFERROR(AVERAGEIFS(Comps!$E$2:$E$1000,Comps!$A$2:$A$1000,A843,Comps!$C$2:$C$1000,"Sold",Comps!$H$2:$H$1000,"&lt;&gt;Loose"),""))</f>
        <v/>
      </c>
      <c r="L843" s="23">
        <f>IF(OR(A843="",J843=0),"",TEXT(MINIFS(Comps!$E$2:$E$1000,Comps!$A$2:$A$1000,A843,Comps!$C$2:$C$1000,"Sold",Comps!$H$2:$H$1000,"&lt;&gt;Loose"),"0")&amp;"-"&amp;TEXT(MAXIFS(Comps!$E$2:$E$1000,Comps!$A$2:$A$1000,A843,Comps!$C$2:$C$1000,"Sold",Comps!$H$2:$H$1000,"&lt;&gt;Loose"),"0"))</f>
        <v/>
      </c>
      <c r="M843" s="24">
        <f>IF(OR(F843="",H843=""),"",ROUND((F843+N(I843)+IF(N(I843)&gt;0,Settings!$B$14,0)+IFERROR(VLOOKUP(H843,Settings!$A$2:$C$10,3,FALSE),0)+Settings!$B$13)/(1-IFERROR(VLOOKUP(H843,Settings!$A$2:$C$10,2,FALSE),0)),2))</f>
        <v/>
      </c>
      <c r="N843" s="9" t="n"/>
      <c r="P843" s="22" t="n"/>
      <c r="Q843" s="22" t="n"/>
      <c r="R843" s="9" t="n"/>
      <c r="S843" s="9" t="n"/>
      <c r="T843" s="24">
        <f>IF(R843="","",ROUND(R843*IFERROR(VLOOKUP(H843,Settings!$A$2:$C$10,2,FALSE),0)+IFERROR(VLOOKUP(H843,Settings!$A$2:$C$10,3,FALSE),0),2))</f>
        <v/>
      </c>
      <c r="U843" s="24">
        <f>IF(R843="","",ROUND(R843-F843-N(S843)-IF(N(S843)&gt;0,Settings!$B$14,0)-T843,2))</f>
        <v/>
      </c>
      <c r="V843" s="23">
        <f>IF(OR(P843="",Q843=""),"",Q843-P843)</f>
        <v/>
      </c>
      <c r="W843" s="23">
        <f>IF(OR(P843="",O843&lt;&gt;"Listed"),"",TODAY()-P843)</f>
        <v/>
      </c>
    </row>
    <row r="844">
      <c r="E844" s="22" t="n"/>
      <c r="F844" s="9" t="n"/>
      <c r="I844" s="9" t="n"/>
      <c r="J844" s="23">
        <f>IF(A844="","",COUNTIFS(Comps!$A$2:$A$1000,A844,Comps!$C$2:$C$1000,"Sold",Comps!$H$2:$H$1000,"&lt;&gt;Loose"))</f>
        <v/>
      </c>
      <c r="K844" s="24">
        <f>IF(A844="","",IFERROR(AVERAGEIFS(Comps!$E$2:$E$1000,Comps!$A$2:$A$1000,A844,Comps!$C$2:$C$1000,"Sold",Comps!$H$2:$H$1000,"&lt;&gt;Loose"),""))</f>
        <v/>
      </c>
      <c r="L844" s="23">
        <f>IF(OR(A844="",J844=0),"",TEXT(MINIFS(Comps!$E$2:$E$1000,Comps!$A$2:$A$1000,A844,Comps!$C$2:$C$1000,"Sold",Comps!$H$2:$H$1000,"&lt;&gt;Loose"),"0")&amp;"-"&amp;TEXT(MAXIFS(Comps!$E$2:$E$1000,Comps!$A$2:$A$1000,A844,Comps!$C$2:$C$1000,"Sold",Comps!$H$2:$H$1000,"&lt;&gt;Loose"),"0"))</f>
        <v/>
      </c>
      <c r="M844" s="24">
        <f>IF(OR(F844="",H844=""),"",ROUND((F844+N(I844)+IF(N(I844)&gt;0,Settings!$B$14,0)+IFERROR(VLOOKUP(H844,Settings!$A$2:$C$10,3,FALSE),0)+Settings!$B$13)/(1-IFERROR(VLOOKUP(H844,Settings!$A$2:$C$10,2,FALSE),0)),2))</f>
        <v/>
      </c>
      <c r="N844" s="9" t="n"/>
      <c r="P844" s="22" t="n"/>
      <c r="Q844" s="22" t="n"/>
      <c r="R844" s="9" t="n"/>
      <c r="S844" s="9" t="n"/>
      <c r="T844" s="24">
        <f>IF(R844="","",ROUND(R844*IFERROR(VLOOKUP(H844,Settings!$A$2:$C$10,2,FALSE),0)+IFERROR(VLOOKUP(H844,Settings!$A$2:$C$10,3,FALSE),0),2))</f>
        <v/>
      </c>
      <c r="U844" s="24">
        <f>IF(R844="","",ROUND(R844-F844-N(S844)-IF(N(S844)&gt;0,Settings!$B$14,0)-T844,2))</f>
        <v/>
      </c>
      <c r="V844" s="23">
        <f>IF(OR(P844="",Q844=""),"",Q844-P844)</f>
        <v/>
      </c>
      <c r="W844" s="23">
        <f>IF(OR(P844="",O844&lt;&gt;"Listed"),"",TODAY()-P844)</f>
        <v/>
      </c>
    </row>
    <row r="845">
      <c r="E845" s="22" t="n"/>
      <c r="F845" s="9" t="n"/>
      <c r="I845" s="9" t="n"/>
      <c r="J845" s="23">
        <f>IF(A845="","",COUNTIFS(Comps!$A$2:$A$1000,A845,Comps!$C$2:$C$1000,"Sold",Comps!$H$2:$H$1000,"&lt;&gt;Loose"))</f>
        <v/>
      </c>
      <c r="K845" s="24">
        <f>IF(A845="","",IFERROR(AVERAGEIFS(Comps!$E$2:$E$1000,Comps!$A$2:$A$1000,A845,Comps!$C$2:$C$1000,"Sold",Comps!$H$2:$H$1000,"&lt;&gt;Loose"),""))</f>
        <v/>
      </c>
      <c r="L845" s="23">
        <f>IF(OR(A845="",J845=0),"",TEXT(MINIFS(Comps!$E$2:$E$1000,Comps!$A$2:$A$1000,A845,Comps!$C$2:$C$1000,"Sold",Comps!$H$2:$H$1000,"&lt;&gt;Loose"),"0")&amp;"-"&amp;TEXT(MAXIFS(Comps!$E$2:$E$1000,Comps!$A$2:$A$1000,A845,Comps!$C$2:$C$1000,"Sold",Comps!$H$2:$H$1000,"&lt;&gt;Loose"),"0"))</f>
        <v/>
      </c>
      <c r="M845" s="24">
        <f>IF(OR(F845="",H845=""),"",ROUND((F845+N(I845)+IF(N(I845)&gt;0,Settings!$B$14,0)+IFERROR(VLOOKUP(H845,Settings!$A$2:$C$10,3,FALSE),0)+Settings!$B$13)/(1-IFERROR(VLOOKUP(H845,Settings!$A$2:$C$10,2,FALSE),0)),2))</f>
        <v/>
      </c>
      <c r="N845" s="9" t="n"/>
      <c r="P845" s="22" t="n"/>
      <c r="Q845" s="22" t="n"/>
      <c r="R845" s="9" t="n"/>
      <c r="S845" s="9" t="n"/>
      <c r="T845" s="24">
        <f>IF(R845="","",ROUND(R845*IFERROR(VLOOKUP(H845,Settings!$A$2:$C$10,2,FALSE),0)+IFERROR(VLOOKUP(H845,Settings!$A$2:$C$10,3,FALSE),0),2))</f>
        <v/>
      </c>
      <c r="U845" s="24">
        <f>IF(R845="","",ROUND(R845-F845-N(S845)-IF(N(S845)&gt;0,Settings!$B$14,0)-T845,2))</f>
        <v/>
      </c>
      <c r="V845" s="23">
        <f>IF(OR(P845="",Q845=""),"",Q845-P845)</f>
        <v/>
      </c>
      <c r="W845" s="23">
        <f>IF(OR(P845="",O845&lt;&gt;"Listed"),"",TODAY()-P845)</f>
        <v/>
      </c>
    </row>
    <row r="846">
      <c r="E846" s="22" t="n"/>
      <c r="F846" s="9" t="n"/>
      <c r="I846" s="9" t="n"/>
      <c r="J846" s="23">
        <f>IF(A846="","",COUNTIFS(Comps!$A$2:$A$1000,A846,Comps!$C$2:$C$1000,"Sold",Comps!$H$2:$H$1000,"&lt;&gt;Loose"))</f>
        <v/>
      </c>
      <c r="K846" s="24">
        <f>IF(A846="","",IFERROR(AVERAGEIFS(Comps!$E$2:$E$1000,Comps!$A$2:$A$1000,A846,Comps!$C$2:$C$1000,"Sold",Comps!$H$2:$H$1000,"&lt;&gt;Loose"),""))</f>
        <v/>
      </c>
      <c r="L846" s="23">
        <f>IF(OR(A846="",J846=0),"",TEXT(MINIFS(Comps!$E$2:$E$1000,Comps!$A$2:$A$1000,A846,Comps!$C$2:$C$1000,"Sold",Comps!$H$2:$H$1000,"&lt;&gt;Loose"),"0")&amp;"-"&amp;TEXT(MAXIFS(Comps!$E$2:$E$1000,Comps!$A$2:$A$1000,A846,Comps!$C$2:$C$1000,"Sold",Comps!$H$2:$H$1000,"&lt;&gt;Loose"),"0"))</f>
        <v/>
      </c>
      <c r="M846" s="24">
        <f>IF(OR(F846="",H846=""),"",ROUND((F846+N(I846)+IF(N(I846)&gt;0,Settings!$B$14,0)+IFERROR(VLOOKUP(H846,Settings!$A$2:$C$10,3,FALSE),0)+Settings!$B$13)/(1-IFERROR(VLOOKUP(H846,Settings!$A$2:$C$10,2,FALSE),0)),2))</f>
        <v/>
      </c>
      <c r="N846" s="9" t="n"/>
      <c r="P846" s="22" t="n"/>
      <c r="Q846" s="22" t="n"/>
      <c r="R846" s="9" t="n"/>
      <c r="S846" s="9" t="n"/>
      <c r="T846" s="24">
        <f>IF(R846="","",ROUND(R846*IFERROR(VLOOKUP(H846,Settings!$A$2:$C$10,2,FALSE),0)+IFERROR(VLOOKUP(H846,Settings!$A$2:$C$10,3,FALSE),0),2))</f>
        <v/>
      </c>
      <c r="U846" s="24">
        <f>IF(R846="","",ROUND(R846-F846-N(S846)-IF(N(S846)&gt;0,Settings!$B$14,0)-T846,2))</f>
        <v/>
      </c>
      <c r="V846" s="23">
        <f>IF(OR(P846="",Q846=""),"",Q846-P846)</f>
        <v/>
      </c>
      <c r="W846" s="23">
        <f>IF(OR(P846="",O846&lt;&gt;"Listed"),"",TODAY()-P846)</f>
        <v/>
      </c>
    </row>
    <row r="847">
      <c r="E847" s="22" t="n"/>
      <c r="F847" s="9" t="n"/>
      <c r="I847" s="9" t="n"/>
      <c r="J847" s="23">
        <f>IF(A847="","",COUNTIFS(Comps!$A$2:$A$1000,A847,Comps!$C$2:$C$1000,"Sold",Comps!$H$2:$H$1000,"&lt;&gt;Loose"))</f>
        <v/>
      </c>
      <c r="K847" s="24">
        <f>IF(A847="","",IFERROR(AVERAGEIFS(Comps!$E$2:$E$1000,Comps!$A$2:$A$1000,A847,Comps!$C$2:$C$1000,"Sold",Comps!$H$2:$H$1000,"&lt;&gt;Loose"),""))</f>
        <v/>
      </c>
      <c r="L847" s="23">
        <f>IF(OR(A847="",J847=0),"",TEXT(MINIFS(Comps!$E$2:$E$1000,Comps!$A$2:$A$1000,A847,Comps!$C$2:$C$1000,"Sold",Comps!$H$2:$H$1000,"&lt;&gt;Loose"),"0")&amp;"-"&amp;TEXT(MAXIFS(Comps!$E$2:$E$1000,Comps!$A$2:$A$1000,A847,Comps!$C$2:$C$1000,"Sold",Comps!$H$2:$H$1000,"&lt;&gt;Loose"),"0"))</f>
        <v/>
      </c>
      <c r="M847" s="24">
        <f>IF(OR(F847="",H847=""),"",ROUND((F847+N(I847)+IF(N(I847)&gt;0,Settings!$B$14,0)+IFERROR(VLOOKUP(H847,Settings!$A$2:$C$10,3,FALSE),0)+Settings!$B$13)/(1-IFERROR(VLOOKUP(H847,Settings!$A$2:$C$10,2,FALSE),0)),2))</f>
        <v/>
      </c>
      <c r="N847" s="9" t="n"/>
      <c r="P847" s="22" t="n"/>
      <c r="Q847" s="22" t="n"/>
      <c r="R847" s="9" t="n"/>
      <c r="S847" s="9" t="n"/>
      <c r="T847" s="24">
        <f>IF(R847="","",ROUND(R847*IFERROR(VLOOKUP(H847,Settings!$A$2:$C$10,2,FALSE),0)+IFERROR(VLOOKUP(H847,Settings!$A$2:$C$10,3,FALSE),0),2))</f>
        <v/>
      </c>
      <c r="U847" s="24">
        <f>IF(R847="","",ROUND(R847-F847-N(S847)-IF(N(S847)&gt;0,Settings!$B$14,0)-T847,2))</f>
        <v/>
      </c>
      <c r="V847" s="23">
        <f>IF(OR(P847="",Q847=""),"",Q847-P847)</f>
        <v/>
      </c>
      <c r="W847" s="23">
        <f>IF(OR(P847="",O847&lt;&gt;"Listed"),"",TODAY()-P847)</f>
        <v/>
      </c>
    </row>
    <row r="848">
      <c r="E848" s="22" t="n"/>
      <c r="F848" s="9" t="n"/>
      <c r="I848" s="9" t="n"/>
      <c r="J848" s="23">
        <f>IF(A848="","",COUNTIFS(Comps!$A$2:$A$1000,A848,Comps!$C$2:$C$1000,"Sold",Comps!$H$2:$H$1000,"&lt;&gt;Loose"))</f>
        <v/>
      </c>
      <c r="K848" s="24">
        <f>IF(A848="","",IFERROR(AVERAGEIFS(Comps!$E$2:$E$1000,Comps!$A$2:$A$1000,A848,Comps!$C$2:$C$1000,"Sold",Comps!$H$2:$H$1000,"&lt;&gt;Loose"),""))</f>
        <v/>
      </c>
      <c r="L848" s="23">
        <f>IF(OR(A848="",J848=0),"",TEXT(MINIFS(Comps!$E$2:$E$1000,Comps!$A$2:$A$1000,A848,Comps!$C$2:$C$1000,"Sold",Comps!$H$2:$H$1000,"&lt;&gt;Loose"),"0")&amp;"-"&amp;TEXT(MAXIFS(Comps!$E$2:$E$1000,Comps!$A$2:$A$1000,A848,Comps!$C$2:$C$1000,"Sold",Comps!$H$2:$H$1000,"&lt;&gt;Loose"),"0"))</f>
        <v/>
      </c>
      <c r="M848" s="24">
        <f>IF(OR(F848="",H848=""),"",ROUND((F848+N(I848)+IF(N(I848)&gt;0,Settings!$B$14,0)+IFERROR(VLOOKUP(H848,Settings!$A$2:$C$10,3,FALSE),0)+Settings!$B$13)/(1-IFERROR(VLOOKUP(H848,Settings!$A$2:$C$10,2,FALSE),0)),2))</f>
        <v/>
      </c>
      <c r="N848" s="9" t="n"/>
      <c r="P848" s="22" t="n"/>
      <c r="Q848" s="22" t="n"/>
      <c r="R848" s="9" t="n"/>
      <c r="S848" s="9" t="n"/>
      <c r="T848" s="24">
        <f>IF(R848="","",ROUND(R848*IFERROR(VLOOKUP(H848,Settings!$A$2:$C$10,2,FALSE),0)+IFERROR(VLOOKUP(H848,Settings!$A$2:$C$10,3,FALSE),0),2))</f>
        <v/>
      </c>
      <c r="U848" s="24">
        <f>IF(R848="","",ROUND(R848-F848-N(S848)-IF(N(S848)&gt;0,Settings!$B$14,0)-T848,2))</f>
        <v/>
      </c>
      <c r="V848" s="23">
        <f>IF(OR(P848="",Q848=""),"",Q848-P848)</f>
        <v/>
      </c>
      <c r="W848" s="23">
        <f>IF(OR(P848="",O848&lt;&gt;"Listed"),"",TODAY()-P848)</f>
        <v/>
      </c>
    </row>
    <row r="849">
      <c r="E849" s="22" t="n"/>
      <c r="F849" s="9" t="n"/>
      <c r="I849" s="9" t="n"/>
      <c r="J849" s="23">
        <f>IF(A849="","",COUNTIFS(Comps!$A$2:$A$1000,A849,Comps!$C$2:$C$1000,"Sold",Comps!$H$2:$H$1000,"&lt;&gt;Loose"))</f>
        <v/>
      </c>
      <c r="K849" s="24">
        <f>IF(A849="","",IFERROR(AVERAGEIFS(Comps!$E$2:$E$1000,Comps!$A$2:$A$1000,A849,Comps!$C$2:$C$1000,"Sold",Comps!$H$2:$H$1000,"&lt;&gt;Loose"),""))</f>
        <v/>
      </c>
      <c r="L849" s="23">
        <f>IF(OR(A849="",J849=0),"",TEXT(MINIFS(Comps!$E$2:$E$1000,Comps!$A$2:$A$1000,A849,Comps!$C$2:$C$1000,"Sold",Comps!$H$2:$H$1000,"&lt;&gt;Loose"),"0")&amp;"-"&amp;TEXT(MAXIFS(Comps!$E$2:$E$1000,Comps!$A$2:$A$1000,A849,Comps!$C$2:$C$1000,"Sold",Comps!$H$2:$H$1000,"&lt;&gt;Loose"),"0"))</f>
        <v/>
      </c>
      <c r="M849" s="24">
        <f>IF(OR(F849="",H849=""),"",ROUND((F849+N(I849)+IF(N(I849)&gt;0,Settings!$B$14,0)+IFERROR(VLOOKUP(H849,Settings!$A$2:$C$10,3,FALSE),0)+Settings!$B$13)/(1-IFERROR(VLOOKUP(H849,Settings!$A$2:$C$10,2,FALSE),0)),2))</f>
        <v/>
      </c>
      <c r="N849" s="9" t="n"/>
      <c r="P849" s="22" t="n"/>
      <c r="Q849" s="22" t="n"/>
      <c r="R849" s="9" t="n"/>
      <c r="S849" s="9" t="n"/>
      <c r="T849" s="24">
        <f>IF(R849="","",ROUND(R849*IFERROR(VLOOKUP(H849,Settings!$A$2:$C$10,2,FALSE),0)+IFERROR(VLOOKUP(H849,Settings!$A$2:$C$10,3,FALSE),0),2))</f>
        <v/>
      </c>
      <c r="U849" s="24">
        <f>IF(R849="","",ROUND(R849-F849-N(S849)-IF(N(S849)&gt;0,Settings!$B$14,0)-T849,2))</f>
        <v/>
      </c>
      <c r="V849" s="23">
        <f>IF(OR(P849="",Q849=""),"",Q849-P849)</f>
        <v/>
      </c>
      <c r="W849" s="23">
        <f>IF(OR(P849="",O849&lt;&gt;"Listed"),"",TODAY()-P849)</f>
        <v/>
      </c>
    </row>
    <row r="850">
      <c r="E850" s="22" t="n"/>
      <c r="F850" s="9" t="n"/>
      <c r="I850" s="9" t="n"/>
      <c r="J850" s="23">
        <f>IF(A850="","",COUNTIFS(Comps!$A$2:$A$1000,A850,Comps!$C$2:$C$1000,"Sold",Comps!$H$2:$H$1000,"&lt;&gt;Loose"))</f>
        <v/>
      </c>
      <c r="K850" s="24">
        <f>IF(A850="","",IFERROR(AVERAGEIFS(Comps!$E$2:$E$1000,Comps!$A$2:$A$1000,A850,Comps!$C$2:$C$1000,"Sold",Comps!$H$2:$H$1000,"&lt;&gt;Loose"),""))</f>
        <v/>
      </c>
      <c r="L850" s="23">
        <f>IF(OR(A850="",J850=0),"",TEXT(MINIFS(Comps!$E$2:$E$1000,Comps!$A$2:$A$1000,A850,Comps!$C$2:$C$1000,"Sold",Comps!$H$2:$H$1000,"&lt;&gt;Loose"),"0")&amp;"-"&amp;TEXT(MAXIFS(Comps!$E$2:$E$1000,Comps!$A$2:$A$1000,A850,Comps!$C$2:$C$1000,"Sold",Comps!$H$2:$H$1000,"&lt;&gt;Loose"),"0"))</f>
        <v/>
      </c>
      <c r="M850" s="24">
        <f>IF(OR(F850="",H850=""),"",ROUND((F850+N(I850)+IF(N(I850)&gt;0,Settings!$B$14,0)+IFERROR(VLOOKUP(H850,Settings!$A$2:$C$10,3,FALSE),0)+Settings!$B$13)/(1-IFERROR(VLOOKUP(H850,Settings!$A$2:$C$10,2,FALSE),0)),2))</f>
        <v/>
      </c>
      <c r="N850" s="9" t="n"/>
      <c r="P850" s="22" t="n"/>
      <c r="Q850" s="22" t="n"/>
      <c r="R850" s="9" t="n"/>
      <c r="S850" s="9" t="n"/>
      <c r="T850" s="24">
        <f>IF(R850="","",ROUND(R850*IFERROR(VLOOKUP(H850,Settings!$A$2:$C$10,2,FALSE),0)+IFERROR(VLOOKUP(H850,Settings!$A$2:$C$10,3,FALSE),0),2))</f>
        <v/>
      </c>
      <c r="U850" s="24">
        <f>IF(R850="","",ROUND(R850-F850-N(S850)-IF(N(S850)&gt;0,Settings!$B$14,0)-T850,2))</f>
        <v/>
      </c>
      <c r="V850" s="23">
        <f>IF(OR(P850="",Q850=""),"",Q850-P850)</f>
        <v/>
      </c>
      <c r="W850" s="23">
        <f>IF(OR(P850="",O850&lt;&gt;"Listed"),"",TODAY()-P850)</f>
        <v/>
      </c>
    </row>
    <row r="851">
      <c r="E851" s="22" t="n"/>
      <c r="F851" s="9" t="n"/>
      <c r="I851" s="9" t="n"/>
      <c r="J851" s="23">
        <f>IF(A851="","",COUNTIFS(Comps!$A$2:$A$1000,A851,Comps!$C$2:$C$1000,"Sold",Comps!$H$2:$H$1000,"&lt;&gt;Loose"))</f>
        <v/>
      </c>
      <c r="K851" s="24">
        <f>IF(A851="","",IFERROR(AVERAGEIFS(Comps!$E$2:$E$1000,Comps!$A$2:$A$1000,A851,Comps!$C$2:$C$1000,"Sold",Comps!$H$2:$H$1000,"&lt;&gt;Loose"),""))</f>
        <v/>
      </c>
      <c r="L851" s="23">
        <f>IF(OR(A851="",J851=0),"",TEXT(MINIFS(Comps!$E$2:$E$1000,Comps!$A$2:$A$1000,A851,Comps!$C$2:$C$1000,"Sold",Comps!$H$2:$H$1000,"&lt;&gt;Loose"),"0")&amp;"-"&amp;TEXT(MAXIFS(Comps!$E$2:$E$1000,Comps!$A$2:$A$1000,A851,Comps!$C$2:$C$1000,"Sold",Comps!$H$2:$H$1000,"&lt;&gt;Loose"),"0"))</f>
        <v/>
      </c>
      <c r="M851" s="24">
        <f>IF(OR(F851="",H851=""),"",ROUND((F851+N(I851)+IF(N(I851)&gt;0,Settings!$B$14,0)+IFERROR(VLOOKUP(H851,Settings!$A$2:$C$10,3,FALSE),0)+Settings!$B$13)/(1-IFERROR(VLOOKUP(H851,Settings!$A$2:$C$10,2,FALSE),0)),2))</f>
        <v/>
      </c>
      <c r="N851" s="9" t="n"/>
      <c r="P851" s="22" t="n"/>
      <c r="Q851" s="22" t="n"/>
      <c r="R851" s="9" t="n"/>
      <c r="S851" s="9" t="n"/>
      <c r="T851" s="24">
        <f>IF(R851="","",ROUND(R851*IFERROR(VLOOKUP(H851,Settings!$A$2:$C$10,2,FALSE),0)+IFERROR(VLOOKUP(H851,Settings!$A$2:$C$10,3,FALSE),0),2))</f>
        <v/>
      </c>
      <c r="U851" s="24">
        <f>IF(R851="","",ROUND(R851-F851-N(S851)-IF(N(S851)&gt;0,Settings!$B$14,0)-T851,2))</f>
        <v/>
      </c>
      <c r="V851" s="23">
        <f>IF(OR(P851="",Q851=""),"",Q851-P851)</f>
        <v/>
      </c>
      <c r="W851" s="23">
        <f>IF(OR(P851="",O851&lt;&gt;"Listed"),"",TODAY()-P851)</f>
        <v/>
      </c>
    </row>
    <row r="852">
      <c r="E852" s="22" t="n"/>
      <c r="F852" s="9" t="n"/>
      <c r="I852" s="9" t="n"/>
      <c r="J852" s="23">
        <f>IF(A852="","",COUNTIFS(Comps!$A$2:$A$1000,A852,Comps!$C$2:$C$1000,"Sold",Comps!$H$2:$H$1000,"&lt;&gt;Loose"))</f>
        <v/>
      </c>
      <c r="K852" s="24">
        <f>IF(A852="","",IFERROR(AVERAGEIFS(Comps!$E$2:$E$1000,Comps!$A$2:$A$1000,A852,Comps!$C$2:$C$1000,"Sold",Comps!$H$2:$H$1000,"&lt;&gt;Loose"),""))</f>
        <v/>
      </c>
      <c r="L852" s="23">
        <f>IF(OR(A852="",J852=0),"",TEXT(MINIFS(Comps!$E$2:$E$1000,Comps!$A$2:$A$1000,A852,Comps!$C$2:$C$1000,"Sold",Comps!$H$2:$H$1000,"&lt;&gt;Loose"),"0")&amp;"-"&amp;TEXT(MAXIFS(Comps!$E$2:$E$1000,Comps!$A$2:$A$1000,A852,Comps!$C$2:$C$1000,"Sold",Comps!$H$2:$H$1000,"&lt;&gt;Loose"),"0"))</f>
        <v/>
      </c>
      <c r="M852" s="24">
        <f>IF(OR(F852="",H852=""),"",ROUND((F852+N(I852)+IF(N(I852)&gt;0,Settings!$B$14,0)+IFERROR(VLOOKUP(H852,Settings!$A$2:$C$10,3,FALSE),0)+Settings!$B$13)/(1-IFERROR(VLOOKUP(H852,Settings!$A$2:$C$10,2,FALSE),0)),2))</f>
        <v/>
      </c>
      <c r="N852" s="9" t="n"/>
      <c r="P852" s="22" t="n"/>
      <c r="Q852" s="22" t="n"/>
      <c r="R852" s="9" t="n"/>
      <c r="S852" s="9" t="n"/>
      <c r="T852" s="24">
        <f>IF(R852="","",ROUND(R852*IFERROR(VLOOKUP(H852,Settings!$A$2:$C$10,2,FALSE),0)+IFERROR(VLOOKUP(H852,Settings!$A$2:$C$10,3,FALSE),0),2))</f>
        <v/>
      </c>
      <c r="U852" s="24">
        <f>IF(R852="","",ROUND(R852-F852-N(S852)-IF(N(S852)&gt;0,Settings!$B$14,0)-T852,2))</f>
        <v/>
      </c>
      <c r="V852" s="23">
        <f>IF(OR(P852="",Q852=""),"",Q852-P852)</f>
        <v/>
      </c>
      <c r="W852" s="23">
        <f>IF(OR(P852="",O852&lt;&gt;"Listed"),"",TODAY()-P852)</f>
        <v/>
      </c>
    </row>
    <row r="853">
      <c r="E853" s="22" t="n"/>
      <c r="F853" s="9" t="n"/>
      <c r="I853" s="9" t="n"/>
      <c r="J853" s="23">
        <f>IF(A853="","",COUNTIFS(Comps!$A$2:$A$1000,A853,Comps!$C$2:$C$1000,"Sold",Comps!$H$2:$H$1000,"&lt;&gt;Loose"))</f>
        <v/>
      </c>
      <c r="K853" s="24">
        <f>IF(A853="","",IFERROR(AVERAGEIFS(Comps!$E$2:$E$1000,Comps!$A$2:$A$1000,A853,Comps!$C$2:$C$1000,"Sold",Comps!$H$2:$H$1000,"&lt;&gt;Loose"),""))</f>
        <v/>
      </c>
      <c r="L853" s="23">
        <f>IF(OR(A853="",J853=0),"",TEXT(MINIFS(Comps!$E$2:$E$1000,Comps!$A$2:$A$1000,A853,Comps!$C$2:$C$1000,"Sold",Comps!$H$2:$H$1000,"&lt;&gt;Loose"),"0")&amp;"-"&amp;TEXT(MAXIFS(Comps!$E$2:$E$1000,Comps!$A$2:$A$1000,A853,Comps!$C$2:$C$1000,"Sold",Comps!$H$2:$H$1000,"&lt;&gt;Loose"),"0"))</f>
        <v/>
      </c>
      <c r="M853" s="24">
        <f>IF(OR(F853="",H853=""),"",ROUND((F853+N(I853)+IF(N(I853)&gt;0,Settings!$B$14,0)+IFERROR(VLOOKUP(H853,Settings!$A$2:$C$10,3,FALSE),0)+Settings!$B$13)/(1-IFERROR(VLOOKUP(H853,Settings!$A$2:$C$10,2,FALSE),0)),2))</f>
        <v/>
      </c>
      <c r="N853" s="9" t="n"/>
      <c r="P853" s="22" t="n"/>
      <c r="Q853" s="22" t="n"/>
      <c r="R853" s="9" t="n"/>
      <c r="S853" s="9" t="n"/>
      <c r="T853" s="24">
        <f>IF(R853="","",ROUND(R853*IFERROR(VLOOKUP(H853,Settings!$A$2:$C$10,2,FALSE),0)+IFERROR(VLOOKUP(H853,Settings!$A$2:$C$10,3,FALSE),0),2))</f>
        <v/>
      </c>
      <c r="U853" s="24">
        <f>IF(R853="","",ROUND(R853-F853-N(S853)-IF(N(S853)&gt;0,Settings!$B$14,0)-T853,2))</f>
        <v/>
      </c>
      <c r="V853" s="23">
        <f>IF(OR(P853="",Q853=""),"",Q853-P853)</f>
        <v/>
      </c>
      <c r="W853" s="23">
        <f>IF(OR(P853="",O853&lt;&gt;"Listed"),"",TODAY()-P853)</f>
        <v/>
      </c>
    </row>
    <row r="854">
      <c r="E854" s="22" t="n"/>
      <c r="F854" s="9" t="n"/>
      <c r="I854" s="9" t="n"/>
      <c r="J854" s="23">
        <f>IF(A854="","",COUNTIFS(Comps!$A$2:$A$1000,A854,Comps!$C$2:$C$1000,"Sold",Comps!$H$2:$H$1000,"&lt;&gt;Loose"))</f>
        <v/>
      </c>
      <c r="K854" s="24">
        <f>IF(A854="","",IFERROR(AVERAGEIFS(Comps!$E$2:$E$1000,Comps!$A$2:$A$1000,A854,Comps!$C$2:$C$1000,"Sold",Comps!$H$2:$H$1000,"&lt;&gt;Loose"),""))</f>
        <v/>
      </c>
      <c r="L854" s="23">
        <f>IF(OR(A854="",J854=0),"",TEXT(MINIFS(Comps!$E$2:$E$1000,Comps!$A$2:$A$1000,A854,Comps!$C$2:$C$1000,"Sold",Comps!$H$2:$H$1000,"&lt;&gt;Loose"),"0")&amp;"-"&amp;TEXT(MAXIFS(Comps!$E$2:$E$1000,Comps!$A$2:$A$1000,A854,Comps!$C$2:$C$1000,"Sold",Comps!$H$2:$H$1000,"&lt;&gt;Loose"),"0"))</f>
        <v/>
      </c>
      <c r="M854" s="24">
        <f>IF(OR(F854="",H854=""),"",ROUND((F854+N(I854)+IF(N(I854)&gt;0,Settings!$B$14,0)+IFERROR(VLOOKUP(H854,Settings!$A$2:$C$10,3,FALSE),0)+Settings!$B$13)/(1-IFERROR(VLOOKUP(H854,Settings!$A$2:$C$10,2,FALSE),0)),2))</f>
        <v/>
      </c>
      <c r="N854" s="9" t="n"/>
      <c r="P854" s="22" t="n"/>
      <c r="Q854" s="22" t="n"/>
      <c r="R854" s="9" t="n"/>
      <c r="S854" s="9" t="n"/>
      <c r="T854" s="24">
        <f>IF(R854="","",ROUND(R854*IFERROR(VLOOKUP(H854,Settings!$A$2:$C$10,2,FALSE),0)+IFERROR(VLOOKUP(H854,Settings!$A$2:$C$10,3,FALSE),0),2))</f>
        <v/>
      </c>
      <c r="U854" s="24">
        <f>IF(R854="","",ROUND(R854-F854-N(S854)-IF(N(S854)&gt;0,Settings!$B$14,0)-T854,2))</f>
        <v/>
      </c>
      <c r="V854" s="23">
        <f>IF(OR(P854="",Q854=""),"",Q854-P854)</f>
        <v/>
      </c>
      <c r="W854" s="23">
        <f>IF(OR(P854="",O854&lt;&gt;"Listed"),"",TODAY()-P854)</f>
        <v/>
      </c>
    </row>
    <row r="855">
      <c r="E855" s="22" t="n"/>
      <c r="F855" s="9" t="n"/>
      <c r="I855" s="9" t="n"/>
      <c r="J855" s="23">
        <f>IF(A855="","",COUNTIFS(Comps!$A$2:$A$1000,A855,Comps!$C$2:$C$1000,"Sold",Comps!$H$2:$H$1000,"&lt;&gt;Loose"))</f>
        <v/>
      </c>
      <c r="K855" s="24">
        <f>IF(A855="","",IFERROR(AVERAGEIFS(Comps!$E$2:$E$1000,Comps!$A$2:$A$1000,A855,Comps!$C$2:$C$1000,"Sold",Comps!$H$2:$H$1000,"&lt;&gt;Loose"),""))</f>
        <v/>
      </c>
      <c r="L855" s="23">
        <f>IF(OR(A855="",J855=0),"",TEXT(MINIFS(Comps!$E$2:$E$1000,Comps!$A$2:$A$1000,A855,Comps!$C$2:$C$1000,"Sold",Comps!$H$2:$H$1000,"&lt;&gt;Loose"),"0")&amp;"-"&amp;TEXT(MAXIFS(Comps!$E$2:$E$1000,Comps!$A$2:$A$1000,A855,Comps!$C$2:$C$1000,"Sold",Comps!$H$2:$H$1000,"&lt;&gt;Loose"),"0"))</f>
        <v/>
      </c>
      <c r="M855" s="24">
        <f>IF(OR(F855="",H855=""),"",ROUND((F855+N(I855)+IF(N(I855)&gt;0,Settings!$B$14,0)+IFERROR(VLOOKUP(H855,Settings!$A$2:$C$10,3,FALSE),0)+Settings!$B$13)/(1-IFERROR(VLOOKUP(H855,Settings!$A$2:$C$10,2,FALSE),0)),2))</f>
        <v/>
      </c>
      <c r="N855" s="9" t="n"/>
      <c r="P855" s="22" t="n"/>
      <c r="Q855" s="22" t="n"/>
      <c r="R855" s="9" t="n"/>
      <c r="S855" s="9" t="n"/>
      <c r="T855" s="24">
        <f>IF(R855="","",ROUND(R855*IFERROR(VLOOKUP(H855,Settings!$A$2:$C$10,2,FALSE),0)+IFERROR(VLOOKUP(H855,Settings!$A$2:$C$10,3,FALSE),0),2))</f>
        <v/>
      </c>
      <c r="U855" s="24">
        <f>IF(R855="","",ROUND(R855-F855-N(S855)-IF(N(S855)&gt;0,Settings!$B$14,0)-T855,2))</f>
        <v/>
      </c>
      <c r="V855" s="23">
        <f>IF(OR(P855="",Q855=""),"",Q855-P855)</f>
        <v/>
      </c>
      <c r="W855" s="23">
        <f>IF(OR(P855="",O855&lt;&gt;"Listed"),"",TODAY()-P855)</f>
        <v/>
      </c>
    </row>
    <row r="856">
      <c r="E856" s="22" t="n"/>
      <c r="F856" s="9" t="n"/>
      <c r="I856" s="9" t="n"/>
      <c r="J856" s="23">
        <f>IF(A856="","",COUNTIFS(Comps!$A$2:$A$1000,A856,Comps!$C$2:$C$1000,"Sold",Comps!$H$2:$H$1000,"&lt;&gt;Loose"))</f>
        <v/>
      </c>
      <c r="K856" s="24">
        <f>IF(A856="","",IFERROR(AVERAGEIFS(Comps!$E$2:$E$1000,Comps!$A$2:$A$1000,A856,Comps!$C$2:$C$1000,"Sold",Comps!$H$2:$H$1000,"&lt;&gt;Loose"),""))</f>
        <v/>
      </c>
      <c r="L856" s="23">
        <f>IF(OR(A856="",J856=0),"",TEXT(MINIFS(Comps!$E$2:$E$1000,Comps!$A$2:$A$1000,A856,Comps!$C$2:$C$1000,"Sold",Comps!$H$2:$H$1000,"&lt;&gt;Loose"),"0")&amp;"-"&amp;TEXT(MAXIFS(Comps!$E$2:$E$1000,Comps!$A$2:$A$1000,A856,Comps!$C$2:$C$1000,"Sold",Comps!$H$2:$H$1000,"&lt;&gt;Loose"),"0"))</f>
        <v/>
      </c>
      <c r="M856" s="24">
        <f>IF(OR(F856="",H856=""),"",ROUND((F856+N(I856)+IF(N(I856)&gt;0,Settings!$B$14,0)+IFERROR(VLOOKUP(H856,Settings!$A$2:$C$10,3,FALSE),0)+Settings!$B$13)/(1-IFERROR(VLOOKUP(H856,Settings!$A$2:$C$10,2,FALSE),0)),2))</f>
        <v/>
      </c>
      <c r="N856" s="9" t="n"/>
      <c r="P856" s="22" t="n"/>
      <c r="Q856" s="22" t="n"/>
      <c r="R856" s="9" t="n"/>
      <c r="S856" s="9" t="n"/>
      <c r="T856" s="24">
        <f>IF(R856="","",ROUND(R856*IFERROR(VLOOKUP(H856,Settings!$A$2:$C$10,2,FALSE),0)+IFERROR(VLOOKUP(H856,Settings!$A$2:$C$10,3,FALSE),0),2))</f>
        <v/>
      </c>
      <c r="U856" s="24">
        <f>IF(R856="","",ROUND(R856-F856-N(S856)-IF(N(S856)&gt;0,Settings!$B$14,0)-T856,2))</f>
        <v/>
      </c>
      <c r="V856" s="23">
        <f>IF(OR(P856="",Q856=""),"",Q856-P856)</f>
        <v/>
      </c>
      <c r="W856" s="23">
        <f>IF(OR(P856="",O856&lt;&gt;"Listed"),"",TODAY()-P856)</f>
        <v/>
      </c>
    </row>
    <row r="857">
      <c r="E857" s="22" t="n"/>
      <c r="F857" s="9" t="n"/>
      <c r="I857" s="9" t="n"/>
      <c r="J857" s="23">
        <f>IF(A857="","",COUNTIFS(Comps!$A$2:$A$1000,A857,Comps!$C$2:$C$1000,"Sold",Comps!$H$2:$H$1000,"&lt;&gt;Loose"))</f>
        <v/>
      </c>
      <c r="K857" s="24">
        <f>IF(A857="","",IFERROR(AVERAGEIFS(Comps!$E$2:$E$1000,Comps!$A$2:$A$1000,A857,Comps!$C$2:$C$1000,"Sold",Comps!$H$2:$H$1000,"&lt;&gt;Loose"),""))</f>
        <v/>
      </c>
      <c r="L857" s="23">
        <f>IF(OR(A857="",J857=0),"",TEXT(MINIFS(Comps!$E$2:$E$1000,Comps!$A$2:$A$1000,A857,Comps!$C$2:$C$1000,"Sold",Comps!$H$2:$H$1000,"&lt;&gt;Loose"),"0")&amp;"-"&amp;TEXT(MAXIFS(Comps!$E$2:$E$1000,Comps!$A$2:$A$1000,A857,Comps!$C$2:$C$1000,"Sold",Comps!$H$2:$H$1000,"&lt;&gt;Loose"),"0"))</f>
        <v/>
      </c>
      <c r="M857" s="24">
        <f>IF(OR(F857="",H857=""),"",ROUND((F857+N(I857)+IF(N(I857)&gt;0,Settings!$B$14,0)+IFERROR(VLOOKUP(H857,Settings!$A$2:$C$10,3,FALSE),0)+Settings!$B$13)/(1-IFERROR(VLOOKUP(H857,Settings!$A$2:$C$10,2,FALSE),0)),2))</f>
        <v/>
      </c>
      <c r="N857" s="9" t="n"/>
      <c r="P857" s="22" t="n"/>
      <c r="Q857" s="22" t="n"/>
      <c r="R857" s="9" t="n"/>
      <c r="S857" s="9" t="n"/>
      <c r="T857" s="24">
        <f>IF(R857="","",ROUND(R857*IFERROR(VLOOKUP(H857,Settings!$A$2:$C$10,2,FALSE),0)+IFERROR(VLOOKUP(H857,Settings!$A$2:$C$10,3,FALSE),0),2))</f>
        <v/>
      </c>
      <c r="U857" s="24">
        <f>IF(R857="","",ROUND(R857-F857-N(S857)-IF(N(S857)&gt;0,Settings!$B$14,0)-T857,2))</f>
        <v/>
      </c>
      <c r="V857" s="23">
        <f>IF(OR(P857="",Q857=""),"",Q857-P857)</f>
        <v/>
      </c>
      <c r="W857" s="23">
        <f>IF(OR(P857="",O857&lt;&gt;"Listed"),"",TODAY()-P857)</f>
        <v/>
      </c>
    </row>
    <row r="858">
      <c r="E858" s="22" t="n"/>
      <c r="F858" s="9" t="n"/>
      <c r="I858" s="9" t="n"/>
      <c r="J858" s="23">
        <f>IF(A858="","",COUNTIFS(Comps!$A$2:$A$1000,A858,Comps!$C$2:$C$1000,"Sold",Comps!$H$2:$H$1000,"&lt;&gt;Loose"))</f>
        <v/>
      </c>
      <c r="K858" s="24">
        <f>IF(A858="","",IFERROR(AVERAGEIFS(Comps!$E$2:$E$1000,Comps!$A$2:$A$1000,A858,Comps!$C$2:$C$1000,"Sold",Comps!$H$2:$H$1000,"&lt;&gt;Loose"),""))</f>
        <v/>
      </c>
      <c r="L858" s="23">
        <f>IF(OR(A858="",J858=0),"",TEXT(MINIFS(Comps!$E$2:$E$1000,Comps!$A$2:$A$1000,A858,Comps!$C$2:$C$1000,"Sold",Comps!$H$2:$H$1000,"&lt;&gt;Loose"),"0")&amp;"-"&amp;TEXT(MAXIFS(Comps!$E$2:$E$1000,Comps!$A$2:$A$1000,A858,Comps!$C$2:$C$1000,"Sold",Comps!$H$2:$H$1000,"&lt;&gt;Loose"),"0"))</f>
        <v/>
      </c>
      <c r="M858" s="24">
        <f>IF(OR(F858="",H858=""),"",ROUND((F858+N(I858)+IF(N(I858)&gt;0,Settings!$B$14,0)+IFERROR(VLOOKUP(H858,Settings!$A$2:$C$10,3,FALSE),0)+Settings!$B$13)/(1-IFERROR(VLOOKUP(H858,Settings!$A$2:$C$10,2,FALSE),0)),2))</f>
        <v/>
      </c>
      <c r="N858" s="9" t="n"/>
      <c r="P858" s="22" t="n"/>
      <c r="Q858" s="22" t="n"/>
      <c r="R858" s="9" t="n"/>
      <c r="S858" s="9" t="n"/>
      <c r="T858" s="24">
        <f>IF(R858="","",ROUND(R858*IFERROR(VLOOKUP(H858,Settings!$A$2:$C$10,2,FALSE),0)+IFERROR(VLOOKUP(H858,Settings!$A$2:$C$10,3,FALSE),0),2))</f>
        <v/>
      </c>
      <c r="U858" s="24">
        <f>IF(R858="","",ROUND(R858-F858-N(S858)-IF(N(S858)&gt;0,Settings!$B$14,0)-T858,2))</f>
        <v/>
      </c>
      <c r="V858" s="23">
        <f>IF(OR(P858="",Q858=""),"",Q858-P858)</f>
        <v/>
      </c>
      <c r="W858" s="23">
        <f>IF(OR(P858="",O858&lt;&gt;"Listed"),"",TODAY()-P858)</f>
        <v/>
      </c>
    </row>
    <row r="859">
      <c r="E859" s="22" t="n"/>
      <c r="F859" s="9" t="n"/>
      <c r="I859" s="9" t="n"/>
      <c r="J859" s="23">
        <f>IF(A859="","",COUNTIFS(Comps!$A$2:$A$1000,A859,Comps!$C$2:$C$1000,"Sold",Comps!$H$2:$H$1000,"&lt;&gt;Loose"))</f>
        <v/>
      </c>
      <c r="K859" s="24">
        <f>IF(A859="","",IFERROR(AVERAGEIFS(Comps!$E$2:$E$1000,Comps!$A$2:$A$1000,A859,Comps!$C$2:$C$1000,"Sold",Comps!$H$2:$H$1000,"&lt;&gt;Loose"),""))</f>
        <v/>
      </c>
      <c r="L859" s="23">
        <f>IF(OR(A859="",J859=0),"",TEXT(MINIFS(Comps!$E$2:$E$1000,Comps!$A$2:$A$1000,A859,Comps!$C$2:$C$1000,"Sold",Comps!$H$2:$H$1000,"&lt;&gt;Loose"),"0")&amp;"-"&amp;TEXT(MAXIFS(Comps!$E$2:$E$1000,Comps!$A$2:$A$1000,A859,Comps!$C$2:$C$1000,"Sold",Comps!$H$2:$H$1000,"&lt;&gt;Loose"),"0"))</f>
        <v/>
      </c>
      <c r="M859" s="24">
        <f>IF(OR(F859="",H859=""),"",ROUND((F859+N(I859)+IF(N(I859)&gt;0,Settings!$B$14,0)+IFERROR(VLOOKUP(H859,Settings!$A$2:$C$10,3,FALSE),0)+Settings!$B$13)/(1-IFERROR(VLOOKUP(H859,Settings!$A$2:$C$10,2,FALSE),0)),2))</f>
        <v/>
      </c>
      <c r="N859" s="9" t="n"/>
      <c r="P859" s="22" t="n"/>
      <c r="Q859" s="22" t="n"/>
      <c r="R859" s="9" t="n"/>
      <c r="S859" s="9" t="n"/>
      <c r="T859" s="24">
        <f>IF(R859="","",ROUND(R859*IFERROR(VLOOKUP(H859,Settings!$A$2:$C$10,2,FALSE),0)+IFERROR(VLOOKUP(H859,Settings!$A$2:$C$10,3,FALSE),0),2))</f>
        <v/>
      </c>
      <c r="U859" s="24">
        <f>IF(R859="","",ROUND(R859-F859-N(S859)-IF(N(S859)&gt;0,Settings!$B$14,0)-T859,2))</f>
        <v/>
      </c>
      <c r="V859" s="23">
        <f>IF(OR(P859="",Q859=""),"",Q859-P859)</f>
        <v/>
      </c>
      <c r="W859" s="23">
        <f>IF(OR(P859="",O859&lt;&gt;"Listed"),"",TODAY()-P859)</f>
        <v/>
      </c>
    </row>
    <row r="860">
      <c r="E860" s="22" t="n"/>
      <c r="F860" s="9" t="n"/>
      <c r="I860" s="9" t="n"/>
      <c r="J860" s="23">
        <f>IF(A860="","",COUNTIFS(Comps!$A$2:$A$1000,A860,Comps!$C$2:$C$1000,"Sold",Comps!$H$2:$H$1000,"&lt;&gt;Loose"))</f>
        <v/>
      </c>
      <c r="K860" s="24">
        <f>IF(A860="","",IFERROR(AVERAGEIFS(Comps!$E$2:$E$1000,Comps!$A$2:$A$1000,A860,Comps!$C$2:$C$1000,"Sold",Comps!$H$2:$H$1000,"&lt;&gt;Loose"),""))</f>
        <v/>
      </c>
      <c r="L860" s="23">
        <f>IF(OR(A860="",J860=0),"",TEXT(MINIFS(Comps!$E$2:$E$1000,Comps!$A$2:$A$1000,A860,Comps!$C$2:$C$1000,"Sold",Comps!$H$2:$H$1000,"&lt;&gt;Loose"),"0")&amp;"-"&amp;TEXT(MAXIFS(Comps!$E$2:$E$1000,Comps!$A$2:$A$1000,A860,Comps!$C$2:$C$1000,"Sold",Comps!$H$2:$H$1000,"&lt;&gt;Loose"),"0"))</f>
        <v/>
      </c>
      <c r="M860" s="24">
        <f>IF(OR(F860="",H860=""),"",ROUND((F860+N(I860)+IF(N(I860)&gt;0,Settings!$B$14,0)+IFERROR(VLOOKUP(H860,Settings!$A$2:$C$10,3,FALSE),0)+Settings!$B$13)/(1-IFERROR(VLOOKUP(H860,Settings!$A$2:$C$10,2,FALSE),0)),2))</f>
        <v/>
      </c>
      <c r="N860" s="9" t="n"/>
      <c r="P860" s="22" t="n"/>
      <c r="Q860" s="22" t="n"/>
      <c r="R860" s="9" t="n"/>
      <c r="S860" s="9" t="n"/>
      <c r="T860" s="24">
        <f>IF(R860="","",ROUND(R860*IFERROR(VLOOKUP(H860,Settings!$A$2:$C$10,2,FALSE),0)+IFERROR(VLOOKUP(H860,Settings!$A$2:$C$10,3,FALSE),0),2))</f>
        <v/>
      </c>
      <c r="U860" s="24">
        <f>IF(R860="","",ROUND(R860-F860-N(S860)-IF(N(S860)&gt;0,Settings!$B$14,0)-T860,2))</f>
        <v/>
      </c>
      <c r="V860" s="23">
        <f>IF(OR(P860="",Q860=""),"",Q860-P860)</f>
        <v/>
      </c>
      <c r="W860" s="23">
        <f>IF(OR(P860="",O860&lt;&gt;"Listed"),"",TODAY()-P860)</f>
        <v/>
      </c>
    </row>
    <row r="861">
      <c r="E861" s="22" t="n"/>
      <c r="F861" s="9" t="n"/>
      <c r="I861" s="9" t="n"/>
      <c r="J861" s="23">
        <f>IF(A861="","",COUNTIFS(Comps!$A$2:$A$1000,A861,Comps!$C$2:$C$1000,"Sold",Comps!$H$2:$H$1000,"&lt;&gt;Loose"))</f>
        <v/>
      </c>
      <c r="K861" s="24">
        <f>IF(A861="","",IFERROR(AVERAGEIFS(Comps!$E$2:$E$1000,Comps!$A$2:$A$1000,A861,Comps!$C$2:$C$1000,"Sold",Comps!$H$2:$H$1000,"&lt;&gt;Loose"),""))</f>
        <v/>
      </c>
      <c r="L861" s="23">
        <f>IF(OR(A861="",J861=0),"",TEXT(MINIFS(Comps!$E$2:$E$1000,Comps!$A$2:$A$1000,A861,Comps!$C$2:$C$1000,"Sold",Comps!$H$2:$H$1000,"&lt;&gt;Loose"),"0")&amp;"-"&amp;TEXT(MAXIFS(Comps!$E$2:$E$1000,Comps!$A$2:$A$1000,A861,Comps!$C$2:$C$1000,"Sold",Comps!$H$2:$H$1000,"&lt;&gt;Loose"),"0"))</f>
        <v/>
      </c>
      <c r="M861" s="24">
        <f>IF(OR(F861="",H861=""),"",ROUND((F861+N(I861)+IF(N(I861)&gt;0,Settings!$B$14,0)+IFERROR(VLOOKUP(H861,Settings!$A$2:$C$10,3,FALSE),0)+Settings!$B$13)/(1-IFERROR(VLOOKUP(H861,Settings!$A$2:$C$10,2,FALSE),0)),2))</f>
        <v/>
      </c>
      <c r="N861" s="9" t="n"/>
      <c r="P861" s="22" t="n"/>
      <c r="Q861" s="22" t="n"/>
      <c r="R861" s="9" t="n"/>
      <c r="S861" s="9" t="n"/>
      <c r="T861" s="24">
        <f>IF(R861="","",ROUND(R861*IFERROR(VLOOKUP(H861,Settings!$A$2:$C$10,2,FALSE),0)+IFERROR(VLOOKUP(H861,Settings!$A$2:$C$10,3,FALSE),0),2))</f>
        <v/>
      </c>
      <c r="U861" s="24">
        <f>IF(R861="","",ROUND(R861-F861-N(S861)-IF(N(S861)&gt;0,Settings!$B$14,0)-T861,2))</f>
        <v/>
      </c>
      <c r="V861" s="23">
        <f>IF(OR(P861="",Q861=""),"",Q861-P861)</f>
        <v/>
      </c>
      <c r="W861" s="23">
        <f>IF(OR(P861="",O861&lt;&gt;"Listed"),"",TODAY()-P861)</f>
        <v/>
      </c>
    </row>
    <row r="862">
      <c r="E862" s="22" t="n"/>
      <c r="F862" s="9" t="n"/>
      <c r="I862" s="9" t="n"/>
      <c r="J862" s="23">
        <f>IF(A862="","",COUNTIFS(Comps!$A$2:$A$1000,A862,Comps!$C$2:$C$1000,"Sold",Comps!$H$2:$H$1000,"&lt;&gt;Loose"))</f>
        <v/>
      </c>
      <c r="K862" s="24">
        <f>IF(A862="","",IFERROR(AVERAGEIFS(Comps!$E$2:$E$1000,Comps!$A$2:$A$1000,A862,Comps!$C$2:$C$1000,"Sold",Comps!$H$2:$H$1000,"&lt;&gt;Loose"),""))</f>
        <v/>
      </c>
      <c r="L862" s="23">
        <f>IF(OR(A862="",J862=0),"",TEXT(MINIFS(Comps!$E$2:$E$1000,Comps!$A$2:$A$1000,A862,Comps!$C$2:$C$1000,"Sold",Comps!$H$2:$H$1000,"&lt;&gt;Loose"),"0")&amp;"-"&amp;TEXT(MAXIFS(Comps!$E$2:$E$1000,Comps!$A$2:$A$1000,A862,Comps!$C$2:$C$1000,"Sold",Comps!$H$2:$H$1000,"&lt;&gt;Loose"),"0"))</f>
        <v/>
      </c>
      <c r="M862" s="24">
        <f>IF(OR(F862="",H862=""),"",ROUND((F862+N(I862)+IF(N(I862)&gt;0,Settings!$B$14,0)+IFERROR(VLOOKUP(H862,Settings!$A$2:$C$10,3,FALSE),0)+Settings!$B$13)/(1-IFERROR(VLOOKUP(H862,Settings!$A$2:$C$10,2,FALSE),0)),2))</f>
        <v/>
      </c>
      <c r="N862" s="9" t="n"/>
      <c r="P862" s="22" t="n"/>
      <c r="Q862" s="22" t="n"/>
      <c r="R862" s="9" t="n"/>
      <c r="S862" s="9" t="n"/>
      <c r="T862" s="24">
        <f>IF(R862="","",ROUND(R862*IFERROR(VLOOKUP(H862,Settings!$A$2:$C$10,2,FALSE),0)+IFERROR(VLOOKUP(H862,Settings!$A$2:$C$10,3,FALSE),0),2))</f>
        <v/>
      </c>
      <c r="U862" s="24">
        <f>IF(R862="","",ROUND(R862-F862-N(S862)-IF(N(S862)&gt;0,Settings!$B$14,0)-T862,2))</f>
        <v/>
      </c>
      <c r="V862" s="23">
        <f>IF(OR(P862="",Q862=""),"",Q862-P862)</f>
        <v/>
      </c>
      <c r="W862" s="23">
        <f>IF(OR(P862="",O862&lt;&gt;"Listed"),"",TODAY()-P862)</f>
        <v/>
      </c>
    </row>
    <row r="863">
      <c r="E863" s="22" t="n"/>
      <c r="F863" s="9" t="n"/>
      <c r="I863" s="9" t="n"/>
      <c r="J863" s="23">
        <f>IF(A863="","",COUNTIFS(Comps!$A$2:$A$1000,A863,Comps!$C$2:$C$1000,"Sold",Comps!$H$2:$H$1000,"&lt;&gt;Loose"))</f>
        <v/>
      </c>
      <c r="K863" s="24">
        <f>IF(A863="","",IFERROR(AVERAGEIFS(Comps!$E$2:$E$1000,Comps!$A$2:$A$1000,A863,Comps!$C$2:$C$1000,"Sold",Comps!$H$2:$H$1000,"&lt;&gt;Loose"),""))</f>
        <v/>
      </c>
      <c r="L863" s="23">
        <f>IF(OR(A863="",J863=0),"",TEXT(MINIFS(Comps!$E$2:$E$1000,Comps!$A$2:$A$1000,A863,Comps!$C$2:$C$1000,"Sold",Comps!$H$2:$H$1000,"&lt;&gt;Loose"),"0")&amp;"-"&amp;TEXT(MAXIFS(Comps!$E$2:$E$1000,Comps!$A$2:$A$1000,A863,Comps!$C$2:$C$1000,"Sold",Comps!$H$2:$H$1000,"&lt;&gt;Loose"),"0"))</f>
        <v/>
      </c>
      <c r="M863" s="24">
        <f>IF(OR(F863="",H863=""),"",ROUND((F863+N(I863)+IF(N(I863)&gt;0,Settings!$B$14,0)+IFERROR(VLOOKUP(H863,Settings!$A$2:$C$10,3,FALSE),0)+Settings!$B$13)/(1-IFERROR(VLOOKUP(H863,Settings!$A$2:$C$10,2,FALSE),0)),2))</f>
        <v/>
      </c>
      <c r="N863" s="9" t="n"/>
      <c r="P863" s="22" t="n"/>
      <c r="Q863" s="22" t="n"/>
      <c r="R863" s="9" t="n"/>
      <c r="S863" s="9" t="n"/>
      <c r="T863" s="24">
        <f>IF(R863="","",ROUND(R863*IFERROR(VLOOKUP(H863,Settings!$A$2:$C$10,2,FALSE),0)+IFERROR(VLOOKUP(H863,Settings!$A$2:$C$10,3,FALSE),0),2))</f>
        <v/>
      </c>
      <c r="U863" s="24">
        <f>IF(R863="","",ROUND(R863-F863-N(S863)-IF(N(S863)&gt;0,Settings!$B$14,0)-T863,2))</f>
        <v/>
      </c>
      <c r="V863" s="23">
        <f>IF(OR(P863="",Q863=""),"",Q863-P863)</f>
        <v/>
      </c>
      <c r="W863" s="23">
        <f>IF(OR(P863="",O863&lt;&gt;"Listed"),"",TODAY()-P863)</f>
        <v/>
      </c>
    </row>
    <row r="864">
      <c r="E864" s="22" t="n"/>
      <c r="F864" s="9" t="n"/>
      <c r="I864" s="9" t="n"/>
      <c r="J864" s="23">
        <f>IF(A864="","",COUNTIFS(Comps!$A$2:$A$1000,A864,Comps!$C$2:$C$1000,"Sold",Comps!$H$2:$H$1000,"&lt;&gt;Loose"))</f>
        <v/>
      </c>
      <c r="K864" s="24">
        <f>IF(A864="","",IFERROR(AVERAGEIFS(Comps!$E$2:$E$1000,Comps!$A$2:$A$1000,A864,Comps!$C$2:$C$1000,"Sold",Comps!$H$2:$H$1000,"&lt;&gt;Loose"),""))</f>
        <v/>
      </c>
      <c r="L864" s="23">
        <f>IF(OR(A864="",J864=0),"",TEXT(MINIFS(Comps!$E$2:$E$1000,Comps!$A$2:$A$1000,A864,Comps!$C$2:$C$1000,"Sold",Comps!$H$2:$H$1000,"&lt;&gt;Loose"),"0")&amp;"-"&amp;TEXT(MAXIFS(Comps!$E$2:$E$1000,Comps!$A$2:$A$1000,A864,Comps!$C$2:$C$1000,"Sold",Comps!$H$2:$H$1000,"&lt;&gt;Loose"),"0"))</f>
        <v/>
      </c>
      <c r="M864" s="24">
        <f>IF(OR(F864="",H864=""),"",ROUND((F864+N(I864)+IF(N(I864)&gt;0,Settings!$B$14,0)+IFERROR(VLOOKUP(H864,Settings!$A$2:$C$10,3,FALSE),0)+Settings!$B$13)/(1-IFERROR(VLOOKUP(H864,Settings!$A$2:$C$10,2,FALSE),0)),2))</f>
        <v/>
      </c>
      <c r="N864" s="9" t="n"/>
      <c r="P864" s="22" t="n"/>
      <c r="Q864" s="22" t="n"/>
      <c r="R864" s="9" t="n"/>
      <c r="S864" s="9" t="n"/>
      <c r="T864" s="24">
        <f>IF(R864="","",ROUND(R864*IFERROR(VLOOKUP(H864,Settings!$A$2:$C$10,2,FALSE),0)+IFERROR(VLOOKUP(H864,Settings!$A$2:$C$10,3,FALSE),0),2))</f>
        <v/>
      </c>
      <c r="U864" s="24">
        <f>IF(R864="","",ROUND(R864-F864-N(S864)-IF(N(S864)&gt;0,Settings!$B$14,0)-T864,2))</f>
        <v/>
      </c>
      <c r="V864" s="23">
        <f>IF(OR(P864="",Q864=""),"",Q864-P864)</f>
        <v/>
      </c>
      <c r="W864" s="23">
        <f>IF(OR(P864="",O864&lt;&gt;"Listed"),"",TODAY()-P864)</f>
        <v/>
      </c>
    </row>
    <row r="865">
      <c r="E865" s="22" t="n"/>
      <c r="F865" s="9" t="n"/>
      <c r="I865" s="9" t="n"/>
      <c r="J865" s="23">
        <f>IF(A865="","",COUNTIFS(Comps!$A$2:$A$1000,A865,Comps!$C$2:$C$1000,"Sold",Comps!$H$2:$H$1000,"&lt;&gt;Loose"))</f>
        <v/>
      </c>
      <c r="K865" s="24">
        <f>IF(A865="","",IFERROR(AVERAGEIFS(Comps!$E$2:$E$1000,Comps!$A$2:$A$1000,A865,Comps!$C$2:$C$1000,"Sold",Comps!$H$2:$H$1000,"&lt;&gt;Loose"),""))</f>
        <v/>
      </c>
      <c r="L865" s="23">
        <f>IF(OR(A865="",J865=0),"",TEXT(MINIFS(Comps!$E$2:$E$1000,Comps!$A$2:$A$1000,A865,Comps!$C$2:$C$1000,"Sold",Comps!$H$2:$H$1000,"&lt;&gt;Loose"),"0")&amp;"-"&amp;TEXT(MAXIFS(Comps!$E$2:$E$1000,Comps!$A$2:$A$1000,A865,Comps!$C$2:$C$1000,"Sold",Comps!$H$2:$H$1000,"&lt;&gt;Loose"),"0"))</f>
        <v/>
      </c>
      <c r="M865" s="24">
        <f>IF(OR(F865="",H865=""),"",ROUND((F865+N(I865)+IF(N(I865)&gt;0,Settings!$B$14,0)+IFERROR(VLOOKUP(H865,Settings!$A$2:$C$10,3,FALSE),0)+Settings!$B$13)/(1-IFERROR(VLOOKUP(H865,Settings!$A$2:$C$10,2,FALSE),0)),2))</f>
        <v/>
      </c>
      <c r="N865" s="9" t="n"/>
      <c r="P865" s="22" t="n"/>
      <c r="Q865" s="22" t="n"/>
      <c r="R865" s="9" t="n"/>
      <c r="S865" s="9" t="n"/>
      <c r="T865" s="24">
        <f>IF(R865="","",ROUND(R865*IFERROR(VLOOKUP(H865,Settings!$A$2:$C$10,2,FALSE),0)+IFERROR(VLOOKUP(H865,Settings!$A$2:$C$10,3,FALSE),0),2))</f>
        <v/>
      </c>
      <c r="U865" s="24">
        <f>IF(R865="","",ROUND(R865-F865-N(S865)-IF(N(S865)&gt;0,Settings!$B$14,0)-T865,2))</f>
        <v/>
      </c>
      <c r="V865" s="23">
        <f>IF(OR(P865="",Q865=""),"",Q865-P865)</f>
        <v/>
      </c>
      <c r="W865" s="23">
        <f>IF(OR(P865="",O865&lt;&gt;"Listed"),"",TODAY()-P865)</f>
        <v/>
      </c>
    </row>
    <row r="866">
      <c r="E866" s="22" t="n"/>
      <c r="F866" s="9" t="n"/>
      <c r="I866" s="9" t="n"/>
      <c r="J866" s="23">
        <f>IF(A866="","",COUNTIFS(Comps!$A$2:$A$1000,A866,Comps!$C$2:$C$1000,"Sold",Comps!$H$2:$H$1000,"&lt;&gt;Loose"))</f>
        <v/>
      </c>
      <c r="K866" s="24">
        <f>IF(A866="","",IFERROR(AVERAGEIFS(Comps!$E$2:$E$1000,Comps!$A$2:$A$1000,A866,Comps!$C$2:$C$1000,"Sold",Comps!$H$2:$H$1000,"&lt;&gt;Loose"),""))</f>
        <v/>
      </c>
      <c r="L866" s="23">
        <f>IF(OR(A866="",J866=0),"",TEXT(MINIFS(Comps!$E$2:$E$1000,Comps!$A$2:$A$1000,A866,Comps!$C$2:$C$1000,"Sold",Comps!$H$2:$H$1000,"&lt;&gt;Loose"),"0")&amp;"-"&amp;TEXT(MAXIFS(Comps!$E$2:$E$1000,Comps!$A$2:$A$1000,A866,Comps!$C$2:$C$1000,"Sold",Comps!$H$2:$H$1000,"&lt;&gt;Loose"),"0"))</f>
        <v/>
      </c>
      <c r="M866" s="24">
        <f>IF(OR(F866="",H866=""),"",ROUND((F866+N(I866)+IF(N(I866)&gt;0,Settings!$B$14,0)+IFERROR(VLOOKUP(H866,Settings!$A$2:$C$10,3,FALSE),0)+Settings!$B$13)/(1-IFERROR(VLOOKUP(H866,Settings!$A$2:$C$10,2,FALSE),0)),2))</f>
        <v/>
      </c>
      <c r="N866" s="9" t="n"/>
      <c r="P866" s="22" t="n"/>
      <c r="Q866" s="22" t="n"/>
      <c r="R866" s="9" t="n"/>
      <c r="S866" s="9" t="n"/>
      <c r="T866" s="24">
        <f>IF(R866="","",ROUND(R866*IFERROR(VLOOKUP(H866,Settings!$A$2:$C$10,2,FALSE),0)+IFERROR(VLOOKUP(H866,Settings!$A$2:$C$10,3,FALSE),0),2))</f>
        <v/>
      </c>
      <c r="U866" s="24">
        <f>IF(R866="","",ROUND(R866-F866-N(S866)-IF(N(S866)&gt;0,Settings!$B$14,0)-T866,2))</f>
        <v/>
      </c>
      <c r="V866" s="23">
        <f>IF(OR(P866="",Q866=""),"",Q866-P866)</f>
        <v/>
      </c>
      <c r="W866" s="23">
        <f>IF(OR(P866="",O866&lt;&gt;"Listed"),"",TODAY()-P866)</f>
        <v/>
      </c>
    </row>
    <row r="867">
      <c r="E867" s="22" t="n"/>
      <c r="F867" s="9" t="n"/>
      <c r="I867" s="9" t="n"/>
      <c r="J867" s="23">
        <f>IF(A867="","",COUNTIFS(Comps!$A$2:$A$1000,A867,Comps!$C$2:$C$1000,"Sold",Comps!$H$2:$H$1000,"&lt;&gt;Loose"))</f>
        <v/>
      </c>
      <c r="K867" s="24">
        <f>IF(A867="","",IFERROR(AVERAGEIFS(Comps!$E$2:$E$1000,Comps!$A$2:$A$1000,A867,Comps!$C$2:$C$1000,"Sold",Comps!$H$2:$H$1000,"&lt;&gt;Loose"),""))</f>
        <v/>
      </c>
      <c r="L867" s="23">
        <f>IF(OR(A867="",J867=0),"",TEXT(MINIFS(Comps!$E$2:$E$1000,Comps!$A$2:$A$1000,A867,Comps!$C$2:$C$1000,"Sold",Comps!$H$2:$H$1000,"&lt;&gt;Loose"),"0")&amp;"-"&amp;TEXT(MAXIFS(Comps!$E$2:$E$1000,Comps!$A$2:$A$1000,A867,Comps!$C$2:$C$1000,"Sold",Comps!$H$2:$H$1000,"&lt;&gt;Loose"),"0"))</f>
        <v/>
      </c>
      <c r="M867" s="24">
        <f>IF(OR(F867="",H867=""),"",ROUND((F867+N(I867)+IF(N(I867)&gt;0,Settings!$B$14,0)+IFERROR(VLOOKUP(H867,Settings!$A$2:$C$10,3,FALSE),0)+Settings!$B$13)/(1-IFERROR(VLOOKUP(H867,Settings!$A$2:$C$10,2,FALSE),0)),2))</f>
        <v/>
      </c>
      <c r="N867" s="9" t="n"/>
      <c r="P867" s="22" t="n"/>
      <c r="Q867" s="22" t="n"/>
      <c r="R867" s="9" t="n"/>
      <c r="S867" s="9" t="n"/>
      <c r="T867" s="24">
        <f>IF(R867="","",ROUND(R867*IFERROR(VLOOKUP(H867,Settings!$A$2:$C$10,2,FALSE),0)+IFERROR(VLOOKUP(H867,Settings!$A$2:$C$10,3,FALSE),0),2))</f>
        <v/>
      </c>
      <c r="U867" s="24">
        <f>IF(R867="","",ROUND(R867-F867-N(S867)-IF(N(S867)&gt;0,Settings!$B$14,0)-T867,2))</f>
        <v/>
      </c>
      <c r="V867" s="23">
        <f>IF(OR(P867="",Q867=""),"",Q867-P867)</f>
        <v/>
      </c>
      <c r="W867" s="23">
        <f>IF(OR(P867="",O867&lt;&gt;"Listed"),"",TODAY()-P867)</f>
        <v/>
      </c>
    </row>
    <row r="868">
      <c r="E868" s="22" t="n"/>
      <c r="F868" s="9" t="n"/>
      <c r="I868" s="9" t="n"/>
      <c r="J868" s="23">
        <f>IF(A868="","",COUNTIFS(Comps!$A$2:$A$1000,A868,Comps!$C$2:$C$1000,"Sold",Comps!$H$2:$H$1000,"&lt;&gt;Loose"))</f>
        <v/>
      </c>
      <c r="K868" s="24">
        <f>IF(A868="","",IFERROR(AVERAGEIFS(Comps!$E$2:$E$1000,Comps!$A$2:$A$1000,A868,Comps!$C$2:$C$1000,"Sold",Comps!$H$2:$H$1000,"&lt;&gt;Loose"),""))</f>
        <v/>
      </c>
      <c r="L868" s="23">
        <f>IF(OR(A868="",J868=0),"",TEXT(MINIFS(Comps!$E$2:$E$1000,Comps!$A$2:$A$1000,A868,Comps!$C$2:$C$1000,"Sold",Comps!$H$2:$H$1000,"&lt;&gt;Loose"),"0")&amp;"-"&amp;TEXT(MAXIFS(Comps!$E$2:$E$1000,Comps!$A$2:$A$1000,A868,Comps!$C$2:$C$1000,"Sold",Comps!$H$2:$H$1000,"&lt;&gt;Loose"),"0"))</f>
        <v/>
      </c>
      <c r="M868" s="24">
        <f>IF(OR(F868="",H868=""),"",ROUND((F868+N(I868)+IF(N(I868)&gt;0,Settings!$B$14,0)+IFERROR(VLOOKUP(H868,Settings!$A$2:$C$10,3,FALSE),0)+Settings!$B$13)/(1-IFERROR(VLOOKUP(H868,Settings!$A$2:$C$10,2,FALSE),0)),2))</f>
        <v/>
      </c>
      <c r="N868" s="9" t="n"/>
      <c r="P868" s="22" t="n"/>
      <c r="Q868" s="22" t="n"/>
      <c r="R868" s="9" t="n"/>
      <c r="S868" s="9" t="n"/>
      <c r="T868" s="24">
        <f>IF(R868="","",ROUND(R868*IFERROR(VLOOKUP(H868,Settings!$A$2:$C$10,2,FALSE),0)+IFERROR(VLOOKUP(H868,Settings!$A$2:$C$10,3,FALSE),0),2))</f>
        <v/>
      </c>
      <c r="U868" s="24">
        <f>IF(R868="","",ROUND(R868-F868-N(S868)-IF(N(S868)&gt;0,Settings!$B$14,0)-T868,2))</f>
        <v/>
      </c>
      <c r="V868" s="23">
        <f>IF(OR(P868="",Q868=""),"",Q868-P868)</f>
        <v/>
      </c>
      <c r="W868" s="23">
        <f>IF(OR(P868="",O868&lt;&gt;"Listed"),"",TODAY()-P868)</f>
        <v/>
      </c>
    </row>
    <row r="869">
      <c r="E869" s="22" t="n"/>
      <c r="F869" s="9" t="n"/>
      <c r="I869" s="9" t="n"/>
      <c r="J869" s="23">
        <f>IF(A869="","",COUNTIFS(Comps!$A$2:$A$1000,A869,Comps!$C$2:$C$1000,"Sold",Comps!$H$2:$H$1000,"&lt;&gt;Loose"))</f>
        <v/>
      </c>
      <c r="K869" s="24">
        <f>IF(A869="","",IFERROR(AVERAGEIFS(Comps!$E$2:$E$1000,Comps!$A$2:$A$1000,A869,Comps!$C$2:$C$1000,"Sold",Comps!$H$2:$H$1000,"&lt;&gt;Loose"),""))</f>
        <v/>
      </c>
      <c r="L869" s="23">
        <f>IF(OR(A869="",J869=0),"",TEXT(MINIFS(Comps!$E$2:$E$1000,Comps!$A$2:$A$1000,A869,Comps!$C$2:$C$1000,"Sold",Comps!$H$2:$H$1000,"&lt;&gt;Loose"),"0")&amp;"-"&amp;TEXT(MAXIFS(Comps!$E$2:$E$1000,Comps!$A$2:$A$1000,A869,Comps!$C$2:$C$1000,"Sold",Comps!$H$2:$H$1000,"&lt;&gt;Loose"),"0"))</f>
        <v/>
      </c>
      <c r="M869" s="24">
        <f>IF(OR(F869="",H869=""),"",ROUND((F869+N(I869)+IF(N(I869)&gt;0,Settings!$B$14,0)+IFERROR(VLOOKUP(H869,Settings!$A$2:$C$10,3,FALSE),0)+Settings!$B$13)/(1-IFERROR(VLOOKUP(H869,Settings!$A$2:$C$10,2,FALSE),0)),2))</f>
        <v/>
      </c>
      <c r="N869" s="9" t="n"/>
      <c r="P869" s="22" t="n"/>
      <c r="Q869" s="22" t="n"/>
      <c r="R869" s="9" t="n"/>
      <c r="S869" s="9" t="n"/>
      <c r="T869" s="24">
        <f>IF(R869="","",ROUND(R869*IFERROR(VLOOKUP(H869,Settings!$A$2:$C$10,2,FALSE),0)+IFERROR(VLOOKUP(H869,Settings!$A$2:$C$10,3,FALSE),0),2))</f>
        <v/>
      </c>
      <c r="U869" s="24">
        <f>IF(R869="","",ROUND(R869-F869-N(S869)-IF(N(S869)&gt;0,Settings!$B$14,0)-T869,2))</f>
        <v/>
      </c>
      <c r="V869" s="23">
        <f>IF(OR(P869="",Q869=""),"",Q869-P869)</f>
        <v/>
      </c>
      <c r="W869" s="23">
        <f>IF(OR(P869="",O869&lt;&gt;"Listed"),"",TODAY()-P869)</f>
        <v/>
      </c>
    </row>
    <row r="870">
      <c r="E870" s="22" t="n"/>
      <c r="F870" s="9" t="n"/>
      <c r="I870" s="9" t="n"/>
      <c r="J870" s="23">
        <f>IF(A870="","",COUNTIFS(Comps!$A$2:$A$1000,A870,Comps!$C$2:$C$1000,"Sold",Comps!$H$2:$H$1000,"&lt;&gt;Loose"))</f>
        <v/>
      </c>
      <c r="K870" s="24">
        <f>IF(A870="","",IFERROR(AVERAGEIFS(Comps!$E$2:$E$1000,Comps!$A$2:$A$1000,A870,Comps!$C$2:$C$1000,"Sold",Comps!$H$2:$H$1000,"&lt;&gt;Loose"),""))</f>
        <v/>
      </c>
      <c r="L870" s="23">
        <f>IF(OR(A870="",J870=0),"",TEXT(MINIFS(Comps!$E$2:$E$1000,Comps!$A$2:$A$1000,A870,Comps!$C$2:$C$1000,"Sold",Comps!$H$2:$H$1000,"&lt;&gt;Loose"),"0")&amp;"-"&amp;TEXT(MAXIFS(Comps!$E$2:$E$1000,Comps!$A$2:$A$1000,A870,Comps!$C$2:$C$1000,"Sold",Comps!$H$2:$H$1000,"&lt;&gt;Loose"),"0"))</f>
        <v/>
      </c>
      <c r="M870" s="24">
        <f>IF(OR(F870="",H870=""),"",ROUND((F870+N(I870)+IF(N(I870)&gt;0,Settings!$B$14,0)+IFERROR(VLOOKUP(H870,Settings!$A$2:$C$10,3,FALSE),0)+Settings!$B$13)/(1-IFERROR(VLOOKUP(H870,Settings!$A$2:$C$10,2,FALSE),0)),2))</f>
        <v/>
      </c>
      <c r="N870" s="9" t="n"/>
      <c r="P870" s="22" t="n"/>
      <c r="Q870" s="22" t="n"/>
      <c r="R870" s="9" t="n"/>
      <c r="S870" s="9" t="n"/>
      <c r="T870" s="24">
        <f>IF(R870="","",ROUND(R870*IFERROR(VLOOKUP(H870,Settings!$A$2:$C$10,2,FALSE),0)+IFERROR(VLOOKUP(H870,Settings!$A$2:$C$10,3,FALSE),0),2))</f>
        <v/>
      </c>
      <c r="U870" s="24">
        <f>IF(R870="","",ROUND(R870-F870-N(S870)-IF(N(S870)&gt;0,Settings!$B$14,0)-T870,2))</f>
        <v/>
      </c>
      <c r="V870" s="23">
        <f>IF(OR(P870="",Q870=""),"",Q870-P870)</f>
        <v/>
      </c>
      <c r="W870" s="23">
        <f>IF(OR(P870="",O870&lt;&gt;"Listed"),"",TODAY()-P870)</f>
        <v/>
      </c>
    </row>
    <row r="871">
      <c r="E871" s="22" t="n"/>
      <c r="F871" s="9" t="n"/>
      <c r="I871" s="9" t="n"/>
      <c r="J871" s="23">
        <f>IF(A871="","",COUNTIFS(Comps!$A$2:$A$1000,A871,Comps!$C$2:$C$1000,"Sold",Comps!$H$2:$H$1000,"&lt;&gt;Loose"))</f>
        <v/>
      </c>
      <c r="K871" s="24">
        <f>IF(A871="","",IFERROR(AVERAGEIFS(Comps!$E$2:$E$1000,Comps!$A$2:$A$1000,A871,Comps!$C$2:$C$1000,"Sold",Comps!$H$2:$H$1000,"&lt;&gt;Loose"),""))</f>
        <v/>
      </c>
      <c r="L871" s="23">
        <f>IF(OR(A871="",J871=0),"",TEXT(MINIFS(Comps!$E$2:$E$1000,Comps!$A$2:$A$1000,A871,Comps!$C$2:$C$1000,"Sold",Comps!$H$2:$H$1000,"&lt;&gt;Loose"),"0")&amp;"-"&amp;TEXT(MAXIFS(Comps!$E$2:$E$1000,Comps!$A$2:$A$1000,A871,Comps!$C$2:$C$1000,"Sold",Comps!$H$2:$H$1000,"&lt;&gt;Loose"),"0"))</f>
        <v/>
      </c>
      <c r="M871" s="24">
        <f>IF(OR(F871="",H871=""),"",ROUND((F871+N(I871)+IF(N(I871)&gt;0,Settings!$B$14,0)+IFERROR(VLOOKUP(H871,Settings!$A$2:$C$10,3,FALSE),0)+Settings!$B$13)/(1-IFERROR(VLOOKUP(H871,Settings!$A$2:$C$10,2,FALSE),0)),2))</f>
        <v/>
      </c>
      <c r="N871" s="9" t="n"/>
      <c r="P871" s="22" t="n"/>
      <c r="Q871" s="22" t="n"/>
      <c r="R871" s="9" t="n"/>
      <c r="S871" s="9" t="n"/>
      <c r="T871" s="24">
        <f>IF(R871="","",ROUND(R871*IFERROR(VLOOKUP(H871,Settings!$A$2:$C$10,2,FALSE),0)+IFERROR(VLOOKUP(H871,Settings!$A$2:$C$10,3,FALSE),0),2))</f>
        <v/>
      </c>
      <c r="U871" s="24">
        <f>IF(R871="","",ROUND(R871-F871-N(S871)-IF(N(S871)&gt;0,Settings!$B$14,0)-T871,2))</f>
        <v/>
      </c>
      <c r="V871" s="23">
        <f>IF(OR(P871="",Q871=""),"",Q871-P871)</f>
        <v/>
      </c>
      <c r="W871" s="23">
        <f>IF(OR(P871="",O871&lt;&gt;"Listed"),"",TODAY()-P871)</f>
        <v/>
      </c>
    </row>
    <row r="872">
      <c r="E872" s="22" t="n"/>
      <c r="F872" s="9" t="n"/>
      <c r="I872" s="9" t="n"/>
      <c r="J872" s="23">
        <f>IF(A872="","",COUNTIFS(Comps!$A$2:$A$1000,A872,Comps!$C$2:$C$1000,"Sold",Comps!$H$2:$H$1000,"&lt;&gt;Loose"))</f>
        <v/>
      </c>
      <c r="K872" s="24">
        <f>IF(A872="","",IFERROR(AVERAGEIFS(Comps!$E$2:$E$1000,Comps!$A$2:$A$1000,A872,Comps!$C$2:$C$1000,"Sold",Comps!$H$2:$H$1000,"&lt;&gt;Loose"),""))</f>
        <v/>
      </c>
      <c r="L872" s="23">
        <f>IF(OR(A872="",J872=0),"",TEXT(MINIFS(Comps!$E$2:$E$1000,Comps!$A$2:$A$1000,A872,Comps!$C$2:$C$1000,"Sold",Comps!$H$2:$H$1000,"&lt;&gt;Loose"),"0")&amp;"-"&amp;TEXT(MAXIFS(Comps!$E$2:$E$1000,Comps!$A$2:$A$1000,A872,Comps!$C$2:$C$1000,"Sold",Comps!$H$2:$H$1000,"&lt;&gt;Loose"),"0"))</f>
        <v/>
      </c>
      <c r="M872" s="24">
        <f>IF(OR(F872="",H872=""),"",ROUND((F872+N(I872)+IF(N(I872)&gt;0,Settings!$B$14,0)+IFERROR(VLOOKUP(H872,Settings!$A$2:$C$10,3,FALSE),0)+Settings!$B$13)/(1-IFERROR(VLOOKUP(H872,Settings!$A$2:$C$10,2,FALSE),0)),2))</f>
        <v/>
      </c>
      <c r="N872" s="9" t="n"/>
      <c r="P872" s="22" t="n"/>
      <c r="Q872" s="22" t="n"/>
      <c r="R872" s="9" t="n"/>
      <c r="S872" s="9" t="n"/>
      <c r="T872" s="24">
        <f>IF(R872="","",ROUND(R872*IFERROR(VLOOKUP(H872,Settings!$A$2:$C$10,2,FALSE),0)+IFERROR(VLOOKUP(H872,Settings!$A$2:$C$10,3,FALSE),0),2))</f>
        <v/>
      </c>
      <c r="U872" s="24">
        <f>IF(R872="","",ROUND(R872-F872-N(S872)-IF(N(S872)&gt;0,Settings!$B$14,0)-T872,2))</f>
        <v/>
      </c>
      <c r="V872" s="23">
        <f>IF(OR(P872="",Q872=""),"",Q872-P872)</f>
        <v/>
      </c>
      <c r="W872" s="23">
        <f>IF(OR(P872="",O872&lt;&gt;"Listed"),"",TODAY()-P872)</f>
        <v/>
      </c>
    </row>
    <row r="873">
      <c r="E873" s="22" t="n"/>
      <c r="F873" s="9" t="n"/>
      <c r="I873" s="9" t="n"/>
      <c r="J873" s="23">
        <f>IF(A873="","",COUNTIFS(Comps!$A$2:$A$1000,A873,Comps!$C$2:$C$1000,"Sold",Comps!$H$2:$H$1000,"&lt;&gt;Loose"))</f>
        <v/>
      </c>
      <c r="K873" s="24">
        <f>IF(A873="","",IFERROR(AVERAGEIFS(Comps!$E$2:$E$1000,Comps!$A$2:$A$1000,A873,Comps!$C$2:$C$1000,"Sold",Comps!$H$2:$H$1000,"&lt;&gt;Loose"),""))</f>
        <v/>
      </c>
      <c r="L873" s="23">
        <f>IF(OR(A873="",J873=0),"",TEXT(MINIFS(Comps!$E$2:$E$1000,Comps!$A$2:$A$1000,A873,Comps!$C$2:$C$1000,"Sold",Comps!$H$2:$H$1000,"&lt;&gt;Loose"),"0")&amp;"-"&amp;TEXT(MAXIFS(Comps!$E$2:$E$1000,Comps!$A$2:$A$1000,A873,Comps!$C$2:$C$1000,"Sold",Comps!$H$2:$H$1000,"&lt;&gt;Loose"),"0"))</f>
        <v/>
      </c>
      <c r="M873" s="24">
        <f>IF(OR(F873="",H873=""),"",ROUND((F873+N(I873)+IF(N(I873)&gt;0,Settings!$B$14,0)+IFERROR(VLOOKUP(H873,Settings!$A$2:$C$10,3,FALSE),0)+Settings!$B$13)/(1-IFERROR(VLOOKUP(H873,Settings!$A$2:$C$10,2,FALSE),0)),2))</f>
        <v/>
      </c>
      <c r="N873" s="9" t="n"/>
      <c r="P873" s="22" t="n"/>
      <c r="Q873" s="22" t="n"/>
      <c r="R873" s="9" t="n"/>
      <c r="S873" s="9" t="n"/>
      <c r="T873" s="24">
        <f>IF(R873="","",ROUND(R873*IFERROR(VLOOKUP(H873,Settings!$A$2:$C$10,2,FALSE),0)+IFERROR(VLOOKUP(H873,Settings!$A$2:$C$10,3,FALSE),0),2))</f>
        <v/>
      </c>
      <c r="U873" s="24">
        <f>IF(R873="","",ROUND(R873-F873-N(S873)-IF(N(S873)&gt;0,Settings!$B$14,0)-T873,2))</f>
        <v/>
      </c>
      <c r="V873" s="23">
        <f>IF(OR(P873="",Q873=""),"",Q873-P873)</f>
        <v/>
      </c>
      <c r="W873" s="23">
        <f>IF(OR(P873="",O873&lt;&gt;"Listed"),"",TODAY()-P873)</f>
        <v/>
      </c>
    </row>
    <row r="874">
      <c r="E874" s="22" t="n"/>
      <c r="F874" s="9" t="n"/>
      <c r="I874" s="9" t="n"/>
      <c r="J874" s="23">
        <f>IF(A874="","",COUNTIFS(Comps!$A$2:$A$1000,A874,Comps!$C$2:$C$1000,"Sold",Comps!$H$2:$H$1000,"&lt;&gt;Loose"))</f>
        <v/>
      </c>
      <c r="K874" s="24">
        <f>IF(A874="","",IFERROR(AVERAGEIFS(Comps!$E$2:$E$1000,Comps!$A$2:$A$1000,A874,Comps!$C$2:$C$1000,"Sold",Comps!$H$2:$H$1000,"&lt;&gt;Loose"),""))</f>
        <v/>
      </c>
      <c r="L874" s="23">
        <f>IF(OR(A874="",J874=0),"",TEXT(MINIFS(Comps!$E$2:$E$1000,Comps!$A$2:$A$1000,A874,Comps!$C$2:$C$1000,"Sold",Comps!$H$2:$H$1000,"&lt;&gt;Loose"),"0")&amp;"-"&amp;TEXT(MAXIFS(Comps!$E$2:$E$1000,Comps!$A$2:$A$1000,A874,Comps!$C$2:$C$1000,"Sold",Comps!$H$2:$H$1000,"&lt;&gt;Loose"),"0"))</f>
        <v/>
      </c>
      <c r="M874" s="24">
        <f>IF(OR(F874="",H874=""),"",ROUND((F874+N(I874)+IF(N(I874)&gt;0,Settings!$B$14,0)+IFERROR(VLOOKUP(H874,Settings!$A$2:$C$10,3,FALSE),0)+Settings!$B$13)/(1-IFERROR(VLOOKUP(H874,Settings!$A$2:$C$10,2,FALSE),0)),2))</f>
        <v/>
      </c>
      <c r="N874" s="9" t="n"/>
      <c r="P874" s="22" t="n"/>
      <c r="Q874" s="22" t="n"/>
      <c r="R874" s="9" t="n"/>
      <c r="S874" s="9" t="n"/>
      <c r="T874" s="24">
        <f>IF(R874="","",ROUND(R874*IFERROR(VLOOKUP(H874,Settings!$A$2:$C$10,2,FALSE),0)+IFERROR(VLOOKUP(H874,Settings!$A$2:$C$10,3,FALSE),0),2))</f>
        <v/>
      </c>
      <c r="U874" s="24">
        <f>IF(R874="","",ROUND(R874-F874-N(S874)-IF(N(S874)&gt;0,Settings!$B$14,0)-T874,2))</f>
        <v/>
      </c>
      <c r="V874" s="23">
        <f>IF(OR(P874="",Q874=""),"",Q874-P874)</f>
        <v/>
      </c>
      <c r="W874" s="23">
        <f>IF(OR(P874="",O874&lt;&gt;"Listed"),"",TODAY()-P874)</f>
        <v/>
      </c>
    </row>
    <row r="875">
      <c r="E875" s="22" t="n"/>
      <c r="F875" s="9" t="n"/>
      <c r="I875" s="9" t="n"/>
      <c r="J875" s="23">
        <f>IF(A875="","",COUNTIFS(Comps!$A$2:$A$1000,A875,Comps!$C$2:$C$1000,"Sold",Comps!$H$2:$H$1000,"&lt;&gt;Loose"))</f>
        <v/>
      </c>
      <c r="K875" s="24">
        <f>IF(A875="","",IFERROR(AVERAGEIFS(Comps!$E$2:$E$1000,Comps!$A$2:$A$1000,A875,Comps!$C$2:$C$1000,"Sold",Comps!$H$2:$H$1000,"&lt;&gt;Loose"),""))</f>
        <v/>
      </c>
      <c r="L875" s="23">
        <f>IF(OR(A875="",J875=0),"",TEXT(MINIFS(Comps!$E$2:$E$1000,Comps!$A$2:$A$1000,A875,Comps!$C$2:$C$1000,"Sold",Comps!$H$2:$H$1000,"&lt;&gt;Loose"),"0")&amp;"-"&amp;TEXT(MAXIFS(Comps!$E$2:$E$1000,Comps!$A$2:$A$1000,A875,Comps!$C$2:$C$1000,"Sold",Comps!$H$2:$H$1000,"&lt;&gt;Loose"),"0"))</f>
        <v/>
      </c>
      <c r="M875" s="24">
        <f>IF(OR(F875="",H875=""),"",ROUND((F875+N(I875)+IF(N(I875)&gt;0,Settings!$B$14,0)+IFERROR(VLOOKUP(H875,Settings!$A$2:$C$10,3,FALSE),0)+Settings!$B$13)/(1-IFERROR(VLOOKUP(H875,Settings!$A$2:$C$10,2,FALSE),0)),2))</f>
        <v/>
      </c>
      <c r="N875" s="9" t="n"/>
      <c r="P875" s="22" t="n"/>
      <c r="Q875" s="22" t="n"/>
      <c r="R875" s="9" t="n"/>
      <c r="S875" s="9" t="n"/>
      <c r="T875" s="24">
        <f>IF(R875="","",ROUND(R875*IFERROR(VLOOKUP(H875,Settings!$A$2:$C$10,2,FALSE),0)+IFERROR(VLOOKUP(H875,Settings!$A$2:$C$10,3,FALSE),0),2))</f>
        <v/>
      </c>
      <c r="U875" s="24">
        <f>IF(R875="","",ROUND(R875-F875-N(S875)-IF(N(S875)&gt;0,Settings!$B$14,0)-T875,2))</f>
        <v/>
      </c>
      <c r="V875" s="23">
        <f>IF(OR(P875="",Q875=""),"",Q875-P875)</f>
        <v/>
      </c>
      <c r="W875" s="23">
        <f>IF(OR(P875="",O875&lt;&gt;"Listed"),"",TODAY()-P875)</f>
        <v/>
      </c>
    </row>
    <row r="876">
      <c r="E876" s="22" t="n"/>
      <c r="F876" s="9" t="n"/>
      <c r="I876" s="9" t="n"/>
      <c r="J876" s="23">
        <f>IF(A876="","",COUNTIFS(Comps!$A$2:$A$1000,A876,Comps!$C$2:$C$1000,"Sold",Comps!$H$2:$H$1000,"&lt;&gt;Loose"))</f>
        <v/>
      </c>
      <c r="K876" s="24">
        <f>IF(A876="","",IFERROR(AVERAGEIFS(Comps!$E$2:$E$1000,Comps!$A$2:$A$1000,A876,Comps!$C$2:$C$1000,"Sold",Comps!$H$2:$H$1000,"&lt;&gt;Loose"),""))</f>
        <v/>
      </c>
      <c r="L876" s="23">
        <f>IF(OR(A876="",J876=0),"",TEXT(MINIFS(Comps!$E$2:$E$1000,Comps!$A$2:$A$1000,A876,Comps!$C$2:$C$1000,"Sold",Comps!$H$2:$H$1000,"&lt;&gt;Loose"),"0")&amp;"-"&amp;TEXT(MAXIFS(Comps!$E$2:$E$1000,Comps!$A$2:$A$1000,A876,Comps!$C$2:$C$1000,"Sold",Comps!$H$2:$H$1000,"&lt;&gt;Loose"),"0"))</f>
        <v/>
      </c>
      <c r="M876" s="24">
        <f>IF(OR(F876="",H876=""),"",ROUND((F876+N(I876)+IF(N(I876)&gt;0,Settings!$B$14,0)+IFERROR(VLOOKUP(H876,Settings!$A$2:$C$10,3,FALSE),0)+Settings!$B$13)/(1-IFERROR(VLOOKUP(H876,Settings!$A$2:$C$10,2,FALSE),0)),2))</f>
        <v/>
      </c>
      <c r="N876" s="9" t="n"/>
      <c r="P876" s="22" t="n"/>
      <c r="Q876" s="22" t="n"/>
      <c r="R876" s="9" t="n"/>
      <c r="S876" s="9" t="n"/>
      <c r="T876" s="24">
        <f>IF(R876="","",ROUND(R876*IFERROR(VLOOKUP(H876,Settings!$A$2:$C$10,2,FALSE),0)+IFERROR(VLOOKUP(H876,Settings!$A$2:$C$10,3,FALSE),0),2))</f>
        <v/>
      </c>
      <c r="U876" s="24">
        <f>IF(R876="","",ROUND(R876-F876-N(S876)-IF(N(S876)&gt;0,Settings!$B$14,0)-T876,2))</f>
        <v/>
      </c>
      <c r="V876" s="23">
        <f>IF(OR(P876="",Q876=""),"",Q876-P876)</f>
        <v/>
      </c>
      <c r="W876" s="23">
        <f>IF(OR(P876="",O876&lt;&gt;"Listed"),"",TODAY()-P876)</f>
        <v/>
      </c>
    </row>
    <row r="877">
      <c r="E877" s="22" t="n"/>
      <c r="F877" s="9" t="n"/>
      <c r="I877" s="9" t="n"/>
      <c r="J877" s="23">
        <f>IF(A877="","",COUNTIFS(Comps!$A$2:$A$1000,A877,Comps!$C$2:$C$1000,"Sold",Comps!$H$2:$H$1000,"&lt;&gt;Loose"))</f>
        <v/>
      </c>
      <c r="K877" s="24">
        <f>IF(A877="","",IFERROR(AVERAGEIFS(Comps!$E$2:$E$1000,Comps!$A$2:$A$1000,A877,Comps!$C$2:$C$1000,"Sold",Comps!$H$2:$H$1000,"&lt;&gt;Loose"),""))</f>
        <v/>
      </c>
      <c r="L877" s="23">
        <f>IF(OR(A877="",J877=0),"",TEXT(MINIFS(Comps!$E$2:$E$1000,Comps!$A$2:$A$1000,A877,Comps!$C$2:$C$1000,"Sold",Comps!$H$2:$H$1000,"&lt;&gt;Loose"),"0")&amp;"-"&amp;TEXT(MAXIFS(Comps!$E$2:$E$1000,Comps!$A$2:$A$1000,A877,Comps!$C$2:$C$1000,"Sold",Comps!$H$2:$H$1000,"&lt;&gt;Loose"),"0"))</f>
        <v/>
      </c>
      <c r="M877" s="24">
        <f>IF(OR(F877="",H877=""),"",ROUND((F877+N(I877)+IF(N(I877)&gt;0,Settings!$B$14,0)+IFERROR(VLOOKUP(H877,Settings!$A$2:$C$10,3,FALSE),0)+Settings!$B$13)/(1-IFERROR(VLOOKUP(H877,Settings!$A$2:$C$10,2,FALSE),0)),2))</f>
        <v/>
      </c>
      <c r="N877" s="9" t="n"/>
      <c r="P877" s="22" t="n"/>
      <c r="Q877" s="22" t="n"/>
      <c r="R877" s="9" t="n"/>
      <c r="S877" s="9" t="n"/>
      <c r="T877" s="24">
        <f>IF(R877="","",ROUND(R877*IFERROR(VLOOKUP(H877,Settings!$A$2:$C$10,2,FALSE),0)+IFERROR(VLOOKUP(H877,Settings!$A$2:$C$10,3,FALSE),0),2))</f>
        <v/>
      </c>
      <c r="U877" s="24">
        <f>IF(R877="","",ROUND(R877-F877-N(S877)-IF(N(S877)&gt;0,Settings!$B$14,0)-T877,2))</f>
        <v/>
      </c>
      <c r="V877" s="23">
        <f>IF(OR(P877="",Q877=""),"",Q877-P877)</f>
        <v/>
      </c>
      <c r="W877" s="23">
        <f>IF(OR(P877="",O877&lt;&gt;"Listed"),"",TODAY()-P877)</f>
        <v/>
      </c>
    </row>
    <row r="878">
      <c r="E878" s="22" t="n"/>
      <c r="F878" s="9" t="n"/>
      <c r="I878" s="9" t="n"/>
      <c r="J878" s="23">
        <f>IF(A878="","",COUNTIFS(Comps!$A$2:$A$1000,A878,Comps!$C$2:$C$1000,"Sold",Comps!$H$2:$H$1000,"&lt;&gt;Loose"))</f>
        <v/>
      </c>
      <c r="K878" s="24">
        <f>IF(A878="","",IFERROR(AVERAGEIFS(Comps!$E$2:$E$1000,Comps!$A$2:$A$1000,A878,Comps!$C$2:$C$1000,"Sold",Comps!$H$2:$H$1000,"&lt;&gt;Loose"),""))</f>
        <v/>
      </c>
      <c r="L878" s="23">
        <f>IF(OR(A878="",J878=0),"",TEXT(MINIFS(Comps!$E$2:$E$1000,Comps!$A$2:$A$1000,A878,Comps!$C$2:$C$1000,"Sold",Comps!$H$2:$H$1000,"&lt;&gt;Loose"),"0")&amp;"-"&amp;TEXT(MAXIFS(Comps!$E$2:$E$1000,Comps!$A$2:$A$1000,A878,Comps!$C$2:$C$1000,"Sold",Comps!$H$2:$H$1000,"&lt;&gt;Loose"),"0"))</f>
        <v/>
      </c>
      <c r="M878" s="24">
        <f>IF(OR(F878="",H878=""),"",ROUND((F878+N(I878)+IF(N(I878)&gt;0,Settings!$B$14,0)+IFERROR(VLOOKUP(H878,Settings!$A$2:$C$10,3,FALSE),0)+Settings!$B$13)/(1-IFERROR(VLOOKUP(H878,Settings!$A$2:$C$10,2,FALSE),0)),2))</f>
        <v/>
      </c>
      <c r="N878" s="9" t="n"/>
      <c r="P878" s="22" t="n"/>
      <c r="Q878" s="22" t="n"/>
      <c r="R878" s="9" t="n"/>
      <c r="S878" s="9" t="n"/>
      <c r="T878" s="24">
        <f>IF(R878="","",ROUND(R878*IFERROR(VLOOKUP(H878,Settings!$A$2:$C$10,2,FALSE),0)+IFERROR(VLOOKUP(H878,Settings!$A$2:$C$10,3,FALSE),0),2))</f>
        <v/>
      </c>
      <c r="U878" s="24">
        <f>IF(R878="","",ROUND(R878-F878-N(S878)-IF(N(S878)&gt;0,Settings!$B$14,0)-T878,2))</f>
        <v/>
      </c>
      <c r="V878" s="23">
        <f>IF(OR(P878="",Q878=""),"",Q878-P878)</f>
        <v/>
      </c>
      <c r="W878" s="23">
        <f>IF(OR(P878="",O878&lt;&gt;"Listed"),"",TODAY()-P878)</f>
        <v/>
      </c>
    </row>
    <row r="879">
      <c r="E879" s="22" t="n"/>
      <c r="F879" s="9" t="n"/>
      <c r="I879" s="9" t="n"/>
      <c r="J879" s="23">
        <f>IF(A879="","",COUNTIFS(Comps!$A$2:$A$1000,A879,Comps!$C$2:$C$1000,"Sold",Comps!$H$2:$H$1000,"&lt;&gt;Loose"))</f>
        <v/>
      </c>
      <c r="K879" s="24">
        <f>IF(A879="","",IFERROR(AVERAGEIFS(Comps!$E$2:$E$1000,Comps!$A$2:$A$1000,A879,Comps!$C$2:$C$1000,"Sold",Comps!$H$2:$H$1000,"&lt;&gt;Loose"),""))</f>
        <v/>
      </c>
      <c r="L879" s="23">
        <f>IF(OR(A879="",J879=0),"",TEXT(MINIFS(Comps!$E$2:$E$1000,Comps!$A$2:$A$1000,A879,Comps!$C$2:$C$1000,"Sold",Comps!$H$2:$H$1000,"&lt;&gt;Loose"),"0")&amp;"-"&amp;TEXT(MAXIFS(Comps!$E$2:$E$1000,Comps!$A$2:$A$1000,A879,Comps!$C$2:$C$1000,"Sold",Comps!$H$2:$H$1000,"&lt;&gt;Loose"),"0"))</f>
        <v/>
      </c>
      <c r="M879" s="24">
        <f>IF(OR(F879="",H879=""),"",ROUND((F879+N(I879)+IF(N(I879)&gt;0,Settings!$B$14,0)+IFERROR(VLOOKUP(H879,Settings!$A$2:$C$10,3,FALSE),0)+Settings!$B$13)/(1-IFERROR(VLOOKUP(H879,Settings!$A$2:$C$10,2,FALSE),0)),2))</f>
        <v/>
      </c>
      <c r="N879" s="9" t="n"/>
      <c r="P879" s="22" t="n"/>
      <c r="Q879" s="22" t="n"/>
      <c r="R879" s="9" t="n"/>
      <c r="S879" s="9" t="n"/>
      <c r="T879" s="24">
        <f>IF(R879="","",ROUND(R879*IFERROR(VLOOKUP(H879,Settings!$A$2:$C$10,2,FALSE),0)+IFERROR(VLOOKUP(H879,Settings!$A$2:$C$10,3,FALSE),0),2))</f>
        <v/>
      </c>
      <c r="U879" s="24">
        <f>IF(R879="","",ROUND(R879-F879-N(S879)-IF(N(S879)&gt;0,Settings!$B$14,0)-T879,2))</f>
        <v/>
      </c>
      <c r="V879" s="23">
        <f>IF(OR(P879="",Q879=""),"",Q879-P879)</f>
        <v/>
      </c>
      <c r="W879" s="23">
        <f>IF(OR(P879="",O879&lt;&gt;"Listed"),"",TODAY()-P879)</f>
        <v/>
      </c>
    </row>
    <row r="880">
      <c r="E880" s="22" t="n"/>
      <c r="F880" s="9" t="n"/>
      <c r="I880" s="9" t="n"/>
      <c r="J880" s="23">
        <f>IF(A880="","",COUNTIFS(Comps!$A$2:$A$1000,A880,Comps!$C$2:$C$1000,"Sold",Comps!$H$2:$H$1000,"&lt;&gt;Loose"))</f>
        <v/>
      </c>
      <c r="K880" s="24">
        <f>IF(A880="","",IFERROR(AVERAGEIFS(Comps!$E$2:$E$1000,Comps!$A$2:$A$1000,A880,Comps!$C$2:$C$1000,"Sold",Comps!$H$2:$H$1000,"&lt;&gt;Loose"),""))</f>
        <v/>
      </c>
      <c r="L880" s="23">
        <f>IF(OR(A880="",J880=0),"",TEXT(MINIFS(Comps!$E$2:$E$1000,Comps!$A$2:$A$1000,A880,Comps!$C$2:$C$1000,"Sold",Comps!$H$2:$H$1000,"&lt;&gt;Loose"),"0")&amp;"-"&amp;TEXT(MAXIFS(Comps!$E$2:$E$1000,Comps!$A$2:$A$1000,A880,Comps!$C$2:$C$1000,"Sold",Comps!$H$2:$H$1000,"&lt;&gt;Loose"),"0"))</f>
        <v/>
      </c>
      <c r="M880" s="24">
        <f>IF(OR(F880="",H880=""),"",ROUND((F880+N(I880)+IF(N(I880)&gt;0,Settings!$B$14,0)+IFERROR(VLOOKUP(H880,Settings!$A$2:$C$10,3,FALSE),0)+Settings!$B$13)/(1-IFERROR(VLOOKUP(H880,Settings!$A$2:$C$10,2,FALSE),0)),2))</f>
        <v/>
      </c>
      <c r="N880" s="9" t="n"/>
      <c r="P880" s="22" t="n"/>
      <c r="Q880" s="22" t="n"/>
      <c r="R880" s="9" t="n"/>
      <c r="S880" s="9" t="n"/>
      <c r="T880" s="24">
        <f>IF(R880="","",ROUND(R880*IFERROR(VLOOKUP(H880,Settings!$A$2:$C$10,2,FALSE),0)+IFERROR(VLOOKUP(H880,Settings!$A$2:$C$10,3,FALSE),0),2))</f>
        <v/>
      </c>
      <c r="U880" s="24">
        <f>IF(R880="","",ROUND(R880-F880-N(S880)-IF(N(S880)&gt;0,Settings!$B$14,0)-T880,2))</f>
        <v/>
      </c>
      <c r="V880" s="23">
        <f>IF(OR(P880="",Q880=""),"",Q880-P880)</f>
        <v/>
      </c>
      <c r="W880" s="23">
        <f>IF(OR(P880="",O880&lt;&gt;"Listed"),"",TODAY()-P880)</f>
        <v/>
      </c>
    </row>
    <row r="881">
      <c r="E881" s="22" t="n"/>
      <c r="F881" s="9" t="n"/>
      <c r="I881" s="9" t="n"/>
      <c r="J881" s="23">
        <f>IF(A881="","",COUNTIFS(Comps!$A$2:$A$1000,A881,Comps!$C$2:$C$1000,"Sold",Comps!$H$2:$H$1000,"&lt;&gt;Loose"))</f>
        <v/>
      </c>
      <c r="K881" s="24">
        <f>IF(A881="","",IFERROR(AVERAGEIFS(Comps!$E$2:$E$1000,Comps!$A$2:$A$1000,A881,Comps!$C$2:$C$1000,"Sold",Comps!$H$2:$H$1000,"&lt;&gt;Loose"),""))</f>
        <v/>
      </c>
      <c r="L881" s="23">
        <f>IF(OR(A881="",J881=0),"",TEXT(MINIFS(Comps!$E$2:$E$1000,Comps!$A$2:$A$1000,A881,Comps!$C$2:$C$1000,"Sold",Comps!$H$2:$H$1000,"&lt;&gt;Loose"),"0")&amp;"-"&amp;TEXT(MAXIFS(Comps!$E$2:$E$1000,Comps!$A$2:$A$1000,A881,Comps!$C$2:$C$1000,"Sold",Comps!$H$2:$H$1000,"&lt;&gt;Loose"),"0"))</f>
        <v/>
      </c>
      <c r="M881" s="24">
        <f>IF(OR(F881="",H881=""),"",ROUND((F881+N(I881)+IF(N(I881)&gt;0,Settings!$B$14,0)+IFERROR(VLOOKUP(H881,Settings!$A$2:$C$10,3,FALSE),0)+Settings!$B$13)/(1-IFERROR(VLOOKUP(H881,Settings!$A$2:$C$10,2,FALSE),0)),2))</f>
        <v/>
      </c>
      <c r="N881" s="9" t="n"/>
      <c r="P881" s="22" t="n"/>
      <c r="Q881" s="22" t="n"/>
      <c r="R881" s="9" t="n"/>
      <c r="S881" s="9" t="n"/>
      <c r="T881" s="24">
        <f>IF(R881="","",ROUND(R881*IFERROR(VLOOKUP(H881,Settings!$A$2:$C$10,2,FALSE),0)+IFERROR(VLOOKUP(H881,Settings!$A$2:$C$10,3,FALSE),0),2))</f>
        <v/>
      </c>
      <c r="U881" s="24">
        <f>IF(R881="","",ROUND(R881-F881-N(S881)-IF(N(S881)&gt;0,Settings!$B$14,0)-T881,2))</f>
        <v/>
      </c>
      <c r="V881" s="23">
        <f>IF(OR(P881="",Q881=""),"",Q881-P881)</f>
        <v/>
      </c>
      <c r="W881" s="23">
        <f>IF(OR(P881="",O881&lt;&gt;"Listed"),"",TODAY()-P881)</f>
        <v/>
      </c>
    </row>
    <row r="882">
      <c r="E882" s="22" t="n"/>
      <c r="F882" s="9" t="n"/>
      <c r="I882" s="9" t="n"/>
      <c r="J882" s="23">
        <f>IF(A882="","",COUNTIFS(Comps!$A$2:$A$1000,A882,Comps!$C$2:$C$1000,"Sold",Comps!$H$2:$H$1000,"&lt;&gt;Loose"))</f>
        <v/>
      </c>
      <c r="K882" s="24">
        <f>IF(A882="","",IFERROR(AVERAGEIFS(Comps!$E$2:$E$1000,Comps!$A$2:$A$1000,A882,Comps!$C$2:$C$1000,"Sold",Comps!$H$2:$H$1000,"&lt;&gt;Loose"),""))</f>
        <v/>
      </c>
      <c r="L882" s="23">
        <f>IF(OR(A882="",J882=0),"",TEXT(MINIFS(Comps!$E$2:$E$1000,Comps!$A$2:$A$1000,A882,Comps!$C$2:$C$1000,"Sold",Comps!$H$2:$H$1000,"&lt;&gt;Loose"),"0")&amp;"-"&amp;TEXT(MAXIFS(Comps!$E$2:$E$1000,Comps!$A$2:$A$1000,A882,Comps!$C$2:$C$1000,"Sold",Comps!$H$2:$H$1000,"&lt;&gt;Loose"),"0"))</f>
        <v/>
      </c>
      <c r="M882" s="24">
        <f>IF(OR(F882="",H882=""),"",ROUND((F882+N(I882)+IF(N(I882)&gt;0,Settings!$B$14,0)+IFERROR(VLOOKUP(H882,Settings!$A$2:$C$10,3,FALSE),0)+Settings!$B$13)/(1-IFERROR(VLOOKUP(H882,Settings!$A$2:$C$10,2,FALSE),0)),2))</f>
        <v/>
      </c>
      <c r="N882" s="9" t="n"/>
      <c r="P882" s="22" t="n"/>
      <c r="Q882" s="22" t="n"/>
      <c r="R882" s="9" t="n"/>
      <c r="S882" s="9" t="n"/>
      <c r="T882" s="24">
        <f>IF(R882="","",ROUND(R882*IFERROR(VLOOKUP(H882,Settings!$A$2:$C$10,2,FALSE),0)+IFERROR(VLOOKUP(H882,Settings!$A$2:$C$10,3,FALSE),0),2))</f>
        <v/>
      </c>
      <c r="U882" s="24">
        <f>IF(R882="","",ROUND(R882-F882-N(S882)-IF(N(S882)&gt;0,Settings!$B$14,0)-T882,2))</f>
        <v/>
      </c>
      <c r="V882" s="23">
        <f>IF(OR(P882="",Q882=""),"",Q882-P882)</f>
        <v/>
      </c>
      <c r="W882" s="23">
        <f>IF(OR(P882="",O882&lt;&gt;"Listed"),"",TODAY()-P882)</f>
        <v/>
      </c>
    </row>
    <row r="883">
      <c r="E883" s="22" t="n"/>
      <c r="F883" s="9" t="n"/>
      <c r="I883" s="9" t="n"/>
      <c r="J883" s="23">
        <f>IF(A883="","",COUNTIFS(Comps!$A$2:$A$1000,A883,Comps!$C$2:$C$1000,"Sold",Comps!$H$2:$H$1000,"&lt;&gt;Loose"))</f>
        <v/>
      </c>
      <c r="K883" s="24">
        <f>IF(A883="","",IFERROR(AVERAGEIFS(Comps!$E$2:$E$1000,Comps!$A$2:$A$1000,A883,Comps!$C$2:$C$1000,"Sold",Comps!$H$2:$H$1000,"&lt;&gt;Loose"),""))</f>
        <v/>
      </c>
      <c r="L883" s="23">
        <f>IF(OR(A883="",J883=0),"",TEXT(MINIFS(Comps!$E$2:$E$1000,Comps!$A$2:$A$1000,A883,Comps!$C$2:$C$1000,"Sold",Comps!$H$2:$H$1000,"&lt;&gt;Loose"),"0")&amp;"-"&amp;TEXT(MAXIFS(Comps!$E$2:$E$1000,Comps!$A$2:$A$1000,A883,Comps!$C$2:$C$1000,"Sold",Comps!$H$2:$H$1000,"&lt;&gt;Loose"),"0"))</f>
        <v/>
      </c>
      <c r="M883" s="24">
        <f>IF(OR(F883="",H883=""),"",ROUND((F883+N(I883)+IF(N(I883)&gt;0,Settings!$B$14,0)+IFERROR(VLOOKUP(H883,Settings!$A$2:$C$10,3,FALSE),0)+Settings!$B$13)/(1-IFERROR(VLOOKUP(H883,Settings!$A$2:$C$10,2,FALSE),0)),2))</f>
        <v/>
      </c>
      <c r="N883" s="9" t="n"/>
      <c r="P883" s="22" t="n"/>
      <c r="Q883" s="22" t="n"/>
      <c r="R883" s="9" t="n"/>
      <c r="S883" s="9" t="n"/>
      <c r="T883" s="24">
        <f>IF(R883="","",ROUND(R883*IFERROR(VLOOKUP(H883,Settings!$A$2:$C$10,2,FALSE),0)+IFERROR(VLOOKUP(H883,Settings!$A$2:$C$10,3,FALSE),0),2))</f>
        <v/>
      </c>
      <c r="U883" s="24">
        <f>IF(R883="","",ROUND(R883-F883-N(S883)-IF(N(S883)&gt;0,Settings!$B$14,0)-T883,2))</f>
        <v/>
      </c>
      <c r="V883" s="23">
        <f>IF(OR(P883="",Q883=""),"",Q883-P883)</f>
        <v/>
      </c>
      <c r="W883" s="23">
        <f>IF(OR(P883="",O883&lt;&gt;"Listed"),"",TODAY()-P883)</f>
        <v/>
      </c>
    </row>
    <row r="884">
      <c r="E884" s="22" t="n"/>
      <c r="F884" s="9" t="n"/>
      <c r="I884" s="9" t="n"/>
      <c r="J884" s="23">
        <f>IF(A884="","",COUNTIFS(Comps!$A$2:$A$1000,A884,Comps!$C$2:$C$1000,"Sold",Comps!$H$2:$H$1000,"&lt;&gt;Loose"))</f>
        <v/>
      </c>
      <c r="K884" s="24">
        <f>IF(A884="","",IFERROR(AVERAGEIFS(Comps!$E$2:$E$1000,Comps!$A$2:$A$1000,A884,Comps!$C$2:$C$1000,"Sold",Comps!$H$2:$H$1000,"&lt;&gt;Loose"),""))</f>
        <v/>
      </c>
      <c r="L884" s="23">
        <f>IF(OR(A884="",J884=0),"",TEXT(MINIFS(Comps!$E$2:$E$1000,Comps!$A$2:$A$1000,A884,Comps!$C$2:$C$1000,"Sold",Comps!$H$2:$H$1000,"&lt;&gt;Loose"),"0")&amp;"-"&amp;TEXT(MAXIFS(Comps!$E$2:$E$1000,Comps!$A$2:$A$1000,A884,Comps!$C$2:$C$1000,"Sold",Comps!$H$2:$H$1000,"&lt;&gt;Loose"),"0"))</f>
        <v/>
      </c>
      <c r="M884" s="24">
        <f>IF(OR(F884="",H884=""),"",ROUND((F884+N(I884)+IF(N(I884)&gt;0,Settings!$B$14,0)+IFERROR(VLOOKUP(H884,Settings!$A$2:$C$10,3,FALSE),0)+Settings!$B$13)/(1-IFERROR(VLOOKUP(H884,Settings!$A$2:$C$10,2,FALSE),0)),2))</f>
        <v/>
      </c>
      <c r="N884" s="9" t="n"/>
      <c r="P884" s="22" t="n"/>
      <c r="Q884" s="22" t="n"/>
      <c r="R884" s="9" t="n"/>
      <c r="S884" s="9" t="n"/>
      <c r="T884" s="24">
        <f>IF(R884="","",ROUND(R884*IFERROR(VLOOKUP(H884,Settings!$A$2:$C$10,2,FALSE),0)+IFERROR(VLOOKUP(H884,Settings!$A$2:$C$10,3,FALSE),0),2))</f>
        <v/>
      </c>
      <c r="U884" s="24">
        <f>IF(R884="","",ROUND(R884-F884-N(S884)-IF(N(S884)&gt;0,Settings!$B$14,0)-T884,2))</f>
        <v/>
      </c>
      <c r="V884" s="23">
        <f>IF(OR(P884="",Q884=""),"",Q884-P884)</f>
        <v/>
      </c>
      <c r="W884" s="23">
        <f>IF(OR(P884="",O884&lt;&gt;"Listed"),"",TODAY()-P884)</f>
        <v/>
      </c>
    </row>
    <row r="885">
      <c r="E885" s="22" t="n"/>
      <c r="F885" s="9" t="n"/>
      <c r="I885" s="9" t="n"/>
      <c r="J885" s="23">
        <f>IF(A885="","",COUNTIFS(Comps!$A$2:$A$1000,A885,Comps!$C$2:$C$1000,"Sold",Comps!$H$2:$H$1000,"&lt;&gt;Loose"))</f>
        <v/>
      </c>
      <c r="K885" s="24">
        <f>IF(A885="","",IFERROR(AVERAGEIFS(Comps!$E$2:$E$1000,Comps!$A$2:$A$1000,A885,Comps!$C$2:$C$1000,"Sold",Comps!$H$2:$H$1000,"&lt;&gt;Loose"),""))</f>
        <v/>
      </c>
      <c r="L885" s="23">
        <f>IF(OR(A885="",J885=0),"",TEXT(MINIFS(Comps!$E$2:$E$1000,Comps!$A$2:$A$1000,A885,Comps!$C$2:$C$1000,"Sold",Comps!$H$2:$H$1000,"&lt;&gt;Loose"),"0")&amp;"-"&amp;TEXT(MAXIFS(Comps!$E$2:$E$1000,Comps!$A$2:$A$1000,A885,Comps!$C$2:$C$1000,"Sold",Comps!$H$2:$H$1000,"&lt;&gt;Loose"),"0"))</f>
        <v/>
      </c>
      <c r="M885" s="24">
        <f>IF(OR(F885="",H885=""),"",ROUND((F885+N(I885)+IF(N(I885)&gt;0,Settings!$B$14,0)+IFERROR(VLOOKUP(H885,Settings!$A$2:$C$10,3,FALSE),0)+Settings!$B$13)/(1-IFERROR(VLOOKUP(H885,Settings!$A$2:$C$10,2,FALSE),0)),2))</f>
        <v/>
      </c>
      <c r="N885" s="9" t="n"/>
      <c r="P885" s="22" t="n"/>
      <c r="Q885" s="22" t="n"/>
      <c r="R885" s="9" t="n"/>
      <c r="S885" s="9" t="n"/>
      <c r="T885" s="24">
        <f>IF(R885="","",ROUND(R885*IFERROR(VLOOKUP(H885,Settings!$A$2:$C$10,2,FALSE),0)+IFERROR(VLOOKUP(H885,Settings!$A$2:$C$10,3,FALSE),0),2))</f>
        <v/>
      </c>
      <c r="U885" s="24">
        <f>IF(R885="","",ROUND(R885-F885-N(S885)-IF(N(S885)&gt;0,Settings!$B$14,0)-T885,2))</f>
        <v/>
      </c>
      <c r="V885" s="23">
        <f>IF(OR(P885="",Q885=""),"",Q885-P885)</f>
        <v/>
      </c>
      <c r="W885" s="23">
        <f>IF(OR(P885="",O885&lt;&gt;"Listed"),"",TODAY()-P885)</f>
        <v/>
      </c>
    </row>
    <row r="886">
      <c r="E886" s="22" t="n"/>
      <c r="F886" s="9" t="n"/>
      <c r="I886" s="9" t="n"/>
      <c r="J886" s="23">
        <f>IF(A886="","",COUNTIFS(Comps!$A$2:$A$1000,A886,Comps!$C$2:$C$1000,"Sold",Comps!$H$2:$H$1000,"&lt;&gt;Loose"))</f>
        <v/>
      </c>
      <c r="K886" s="24">
        <f>IF(A886="","",IFERROR(AVERAGEIFS(Comps!$E$2:$E$1000,Comps!$A$2:$A$1000,A886,Comps!$C$2:$C$1000,"Sold",Comps!$H$2:$H$1000,"&lt;&gt;Loose"),""))</f>
        <v/>
      </c>
      <c r="L886" s="23">
        <f>IF(OR(A886="",J886=0),"",TEXT(MINIFS(Comps!$E$2:$E$1000,Comps!$A$2:$A$1000,A886,Comps!$C$2:$C$1000,"Sold",Comps!$H$2:$H$1000,"&lt;&gt;Loose"),"0")&amp;"-"&amp;TEXT(MAXIFS(Comps!$E$2:$E$1000,Comps!$A$2:$A$1000,A886,Comps!$C$2:$C$1000,"Sold",Comps!$H$2:$H$1000,"&lt;&gt;Loose"),"0"))</f>
        <v/>
      </c>
      <c r="M886" s="24">
        <f>IF(OR(F886="",H886=""),"",ROUND((F886+N(I886)+IF(N(I886)&gt;0,Settings!$B$14,0)+IFERROR(VLOOKUP(H886,Settings!$A$2:$C$10,3,FALSE),0)+Settings!$B$13)/(1-IFERROR(VLOOKUP(H886,Settings!$A$2:$C$10,2,FALSE),0)),2))</f>
        <v/>
      </c>
      <c r="N886" s="9" t="n"/>
      <c r="P886" s="22" t="n"/>
      <c r="Q886" s="22" t="n"/>
      <c r="R886" s="9" t="n"/>
      <c r="S886" s="9" t="n"/>
      <c r="T886" s="24">
        <f>IF(R886="","",ROUND(R886*IFERROR(VLOOKUP(H886,Settings!$A$2:$C$10,2,FALSE),0)+IFERROR(VLOOKUP(H886,Settings!$A$2:$C$10,3,FALSE),0),2))</f>
        <v/>
      </c>
      <c r="U886" s="24">
        <f>IF(R886="","",ROUND(R886-F886-N(S886)-IF(N(S886)&gt;0,Settings!$B$14,0)-T886,2))</f>
        <v/>
      </c>
      <c r="V886" s="23">
        <f>IF(OR(P886="",Q886=""),"",Q886-P886)</f>
        <v/>
      </c>
      <c r="W886" s="23">
        <f>IF(OR(P886="",O886&lt;&gt;"Listed"),"",TODAY()-P886)</f>
        <v/>
      </c>
    </row>
    <row r="887">
      <c r="E887" s="22" t="n"/>
      <c r="F887" s="9" t="n"/>
      <c r="I887" s="9" t="n"/>
      <c r="J887" s="23">
        <f>IF(A887="","",COUNTIFS(Comps!$A$2:$A$1000,A887,Comps!$C$2:$C$1000,"Sold",Comps!$H$2:$H$1000,"&lt;&gt;Loose"))</f>
        <v/>
      </c>
      <c r="K887" s="24">
        <f>IF(A887="","",IFERROR(AVERAGEIFS(Comps!$E$2:$E$1000,Comps!$A$2:$A$1000,A887,Comps!$C$2:$C$1000,"Sold",Comps!$H$2:$H$1000,"&lt;&gt;Loose"),""))</f>
        <v/>
      </c>
      <c r="L887" s="23">
        <f>IF(OR(A887="",J887=0),"",TEXT(MINIFS(Comps!$E$2:$E$1000,Comps!$A$2:$A$1000,A887,Comps!$C$2:$C$1000,"Sold",Comps!$H$2:$H$1000,"&lt;&gt;Loose"),"0")&amp;"-"&amp;TEXT(MAXIFS(Comps!$E$2:$E$1000,Comps!$A$2:$A$1000,A887,Comps!$C$2:$C$1000,"Sold",Comps!$H$2:$H$1000,"&lt;&gt;Loose"),"0"))</f>
        <v/>
      </c>
      <c r="M887" s="24">
        <f>IF(OR(F887="",H887=""),"",ROUND((F887+N(I887)+IF(N(I887)&gt;0,Settings!$B$14,0)+IFERROR(VLOOKUP(H887,Settings!$A$2:$C$10,3,FALSE),0)+Settings!$B$13)/(1-IFERROR(VLOOKUP(H887,Settings!$A$2:$C$10,2,FALSE),0)),2))</f>
        <v/>
      </c>
      <c r="N887" s="9" t="n"/>
      <c r="P887" s="22" t="n"/>
      <c r="Q887" s="22" t="n"/>
      <c r="R887" s="9" t="n"/>
      <c r="S887" s="9" t="n"/>
      <c r="T887" s="24">
        <f>IF(R887="","",ROUND(R887*IFERROR(VLOOKUP(H887,Settings!$A$2:$C$10,2,FALSE),0)+IFERROR(VLOOKUP(H887,Settings!$A$2:$C$10,3,FALSE),0),2))</f>
        <v/>
      </c>
      <c r="U887" s="24">
        <f>IF(R887="","",ROUND(R887-F887-N(S887)-IF(N(S887)&gt;0,Settings!$B$14,0)-T887,2))</f>
        <v/>
      </c>
      <c r="V887" s="23">
        <f>IF(OR(P887="",Q887=""),"",Q887-P887)</f>
        <v/>
      </c>
      <c r="W887" s="23">
        <f>IF(OR(P887="",O887&lt;&gt;"Listed"),"",TODAY()-P887)</f>
        <v/>
      </c>
    </row>
    <row r="888">
      <c r="E888" s="22" t="n"/>
      <c r="F888" s="9" t="n"/>
      <c r="I888" s="9" t="n"/>
      <c r="J888" s="23">
        <f>IF(A888="","",COUNTIFS(Comps!$A$2:$A$1000,A888,Comps!$C$2:$C$1000,"Sold",Comps!$H$2:$H$1000,"&lt;&gt;Loose"))</f>
        <v/>
      </c>
      <c r="K888" s="24">
        <f>IF(A888="","",IFERROR(AVERAGEIFS(Comps!$E$2:$E$1000,Comps!$A$2:$A$1000,A888,Comps!$C$2:$C$1000,"Sold",Comps!$H$2:$H$1000,"&lt;&gt;Loose"),""))</f>
        <v/>
      </c>
      <c r="L888" s="23">
        <f>IF(OR(A888="",J888=0),"",TEXT(MINIFS(Comps!$E$2:$E$1000,Comps!$A$2:$A$1000,A888,Comps!$C$2:$C$1000,"Sold",Comps!$H$2:$H$1000,"&lt;&gt;Loose"),"0")&amp;"-"&amp;TEXT(MAXIFS(Comps!$E$2:$E$1000,Comps!$A$2:$A$1000,A888,Comps!$C$2:$C$1000,"Sold",Comps!$H$2:$H$1000,"&lt;&gt;Loose"),"0"))</f>
        <v/>
      </c>
      <c r="M888" s="24">
        <f>IF(OR(F888="",H888=""),"",ROUND((F888+N(I888)+IF(N(I888)&gt;0,Settings!$B$14,0)+IFERROR(VLOOKUP(H888,Settings!$A$2:$C$10,3,FALSE),0)+Settings!$B$13)/(1-IFERROR(VLOOKUP(H888,Settings!$A$2:$C$10,2,FALSE),0)),2))</f>
        <v/>
      </c>
      <c r="N888" s="9" t="n"/>
      <c r="P888" s="22" t="n"/>
      <c r="Q888" s="22" t="n"/>
      <c r="R888" s="9" t="n"/>
      <c r="S888" s="9" t="n"/>
      <c r="T888" s="24">
        <f>IF(R888="","",ROUND(R888*IFERROR(VLOOKUP(H888,Settings!$A$2:$C$10,2,FALSE),0)+IFERROR(VLOOKUP(H888,Settings!$A$2:$C$10,3,FALSE),0),2))</f>
        <v/>
      </c>
      <c r="U888" s="24">
        <f>IF(R888="","",ROUND(R888-F888-N(S888)-IF(N(S888)&gt;0,Settings!$B$14,0)-T888,2))</f>
        <v/>
      </c>
      <c r="V888" s="23">
        <f>IF(OR(P888="",Q888=""),"",Q888-P888)</f>
        <v/>
      </c>
      <c r="W888" s="23">
        <f>IF(OR(P888="",O888&lt;&gt;"Listed"),"",TODAY()-P888)</f>
        <v/>
      </c>
    </row>
    <row r="889">
      <c r="E889" s="22" t="n"/>
      <c r="F889" s="9" t="n"/>
      <c r="I889" s="9" t="n"/>
      <c r="J889" s="23">
        <f>IF(A889="","",COUNTIFS(Comps!$A$2:$A$1000,A889,Comps!$C$2:$C$1000,"Sold",Comps!$H$2:$H$1000,"&lt;&gt;Loose"))</f>
        <v/>
      </c>
      <c r="K889" s="24">
        <f>IF(A889="","",IFERROR(AVERAGEIFS(Comps!$E$2:$E$1000,Comps!$A$2:$A$1000,A889,Comps!$C$2:$C$1000,"Sold",Comps!$H$2:$H$1000,"&lt;&gt;Loose"),""))</f>
        <v/>
      </c>
      <c r="L889" s="23">
        <f>IF(OR(A889="",J889=0),"",TEXT(MINIFS(Comps!$E$2:$E$1000,Comps!$A$2:$A$1000,A889,Comps!$C$2:$C$1000,"Sold",Comps!$H$2:$H$1000,"&lt;&gt;Loose"),"0")&amp;"-"&amp;TEXT(MAXIFS(Comps!$E$2:$E$1000,Comps!$A$2:$A$1000,A889,Comps!$C$2:$C$1000,"Sold",Comps!$H$2:$H$1000,"&lt;&gt;Loose"),"0"))</f>
        <v/>
      </c>
      <c r="M889" s="24">
        <f>IF(OR(F889="",H889=""),"",ROUND((F889+N(I889)+IF(N(I889)&gt;0,Settings!$B$14,0)+IFERROR(VLOOKUP(H889,Settings!$A$2:$C$10,3,FALSE),0)+Settings!$B$13)/(1-IFERROR(VLOOKUP(H889,Settings!$A$2:$C$10,2,FALSE),0)),2))</f>
        <v/>
      </c>
      <c r="N889" s="9" t="n"/>
      <c r="P889" s="22" t="n"/>
      <c r="Q889" s="22" t="n"/>
      <c r="R889" s="9" t="n"/>
      <c r="S889" s="9" t="n"/>
      <c r="T889" s="24">
        <f>IF(R889="","",ROUND(R889*IFERROR(VLOOKUP(H889,Settings!$A$2:$C$10,2,FALSE),0)+IFERROR(VLOOKUP(H889,Settings!$A$2:$C$10,3,FALSE),0),2))</f>
        <v/>
      </c>
      <c r="U889" s="24">
        <f>IF(R889="","",ROUND(R889-F889-N(S889)-IF(N(S889)&gt;0,Settings!$B$14,0)-T889,2))</f>
        <v/>
      </c>
      <c r="V889" s="23">
        <f>IF(OR(P889="",Q889=""),"",Q889-P889)</f>
        <v/>
      </c>
      <c r="W889" s="23">
        <f>IF(OR(P889="",O889&lt;&gt;"Listed"),"",TODAY()-P889)</f>
        <v/>
      </c>
    </row>
    <row r="890">
      <c r="E890" s="22" t="n"/>
      <c r="F890" s="9" t="n"/>
      <c r="I890" s="9" t="n"/>
      <c r="J890" s="23">
        <f>IF(A890="","",COUNTIFS(Comps!$A$2:$A$1000,A890,Comps!$C$2:$C$1000,"Sold",Comps!$H$2:$H$1000,"&lt;&gt;Loose"))</f>
        <v/>
      </c>
      <c r="K890" s="24">
        <f>IF(A890="","",IFERROR(AVERAGEIFS(Comps!$E$2:$E$1000,Comps!$A$2:$A$1000,A890,Comps!$C$2:$C$1000,"Sold",Comps!$H$2:$H$1000,"&lt;&gt;Loose"),""))</f>
        <v/>
      </c>
      <c r="L890" s="23">
        <f>IF(OR(A890="",J890=0),"",TEXT(MINIFS(Comps!$E$2:$E$1000,Comps!$A$2:$A$1000,A890,Comps!$C$2:$C$1000,"Sold",Comps!$H$2:$H$1000,"&lt;&gt;Loose"),"0")&amp;"-"&amp;TEXT(MAXIFS(Comps!$E$2:$E$1000,Comps!$A$2:$A$1000,A890,Comps!$C$2:$C$1000,"Sold",Comps!$H$2:$H$1000,"&lt;&gt;Loose"),"0"))</f>
        <v/>
      </c>
      <c r="M890" s="24">
        <f>IF(OR(F890="",H890=""),"",ROUND((F890+N(I890)+IF(N(I890)&gt;0,Settings!$B$14,0)+IFERROR(VLOOKUP(H890,Settings!$A$2:$C$10,3,FALSE),0)+Settings!$B$13)/(1-IFERROR(VLOOKUP(H890,Settings!$A$2:$C$10,2,FALSE),0)),2))</f>
        <v/>
      </c>
      <c r="N890" s="9" t="n"/>
      <c r="P890" s="22" t="n"/>
      <c r="Q890" s="22" t="n"/>
      <c r="R890" s="9" t="n"/>
      <c r="S890" s="9" t="n"/>
      <c r="T890" s="24">
        <f>IF(R890="","",ROUND(R890*IFERROR(VLOOKUP(H890,Settings!$A$2:$C$10,2,FALSE),0)+IFERROR(VLOOKUP(H890,Settings!$A$2:$C$10,3,FALSE),0),2))</f>
        <v/>
      </c>
      <c r="U890" s="24">
        <f>IF(R890="","",ROUND(R890-F890-N(S890)-IF(N(S890)&gt;0,Settings!$B$14,0)-T890,2))</f>
        <v/>
      </c>
      <c r="V890" s="23">
        <f>IF(OR(P890="",Q890=""),"",Q890-P890)</f>
        <v/>
      </c>
      <c r="W890" s="23">
        <f>IF(OR(P890="",O890&lt;&gt;"Listed"),"",TODAY()-P890)</f>
        <v/>
      </c>
    </row>
    <row r="891">
      <c r="E891" s="22" t="n"/>
      <c r="F891" s="9" t="n"/>
      <c r="I891" s="9" t="n"/>
      <c r="J891" s="23">
        <f>IF(A891="","",COUNTIFS(Comps!$A$2:$A$1000,A891,Comps!$C$2:$C$1000,"Sold",Comps!$H$2:$H$1000,"&lt;&gt;Loose"))</f>
        <v/>
      </c>
      <c r="K891" s="24">
        <f>IF(A891="","",IFERROR(AVERAGEIFS(Comps!$E$2:$E$1000,Comps!$A$2:$A$1000,A891,Comps!$C$2:$C$1000,"Sold",Comps!$H$2:$H$1000,"&lt;&gt;Loose"),""))</f>
        <v/>
      </c>
      <c r="L891" s="23">
        <f>IF(OR(A891="",J891=0),"",TEXT(MINIFS(Comps!$E$2:$E$1000,Comps!$A$2:$A$1000,A891,Comps!$C$2:$C$1000,"Sold",Comps!$H$2:$H$1000,"&lt;&gt;Loose"),"0")&amp;"-"&amp;TEXT(MAXIFS(Comps!$E$2:$E$1000,Comps!$A$2:$A$1000,A891,Comps!$C$2:$C$1000,"Sold",Comps!$H$2:$H$1000,"&lt;&gt;Loose"),"0"))</f>
        <v/>
      </c>
      <c r="M891" s="24">
        <f>IF(OR(F891="",H891=""),"",ROUND((F891+N(I891)+IF(N(I891)&gt;0,Settings!$B$14,0)+IFERROR(VLOOKUP(H891,Settings!$A$2:$C$10,3,FALSE),0)+Settings!$B$13)/(1-IFERROR(VLOOKUP(H891,Settings!$A$2:$C$10,2,FALSE),0)),2))</f>
        <v/>
      </c>
      <c r="N891" s="9" t="n"/>
      <c r="P891" s="22" t="n"/>
      <c r="Q891" s="22" t="n"/>
      <c r="R891" s="9" t="n"/>
      <c r="S891" s="9" t="n"/>
      <c r="T891" s="24">
        <f>IF(R891="","",ROUND(R891*IFERROR(VLOOKUP(H891,Settings!$A$2:$C$10,2,FALSE),0)+IFERROR(VLOOKUP(H891,Settings!$A$2:$C$10,3,FALSE),0),2))</f>
        <v/>
      </c>
      <c r="U891" s="24">
        <f>IF(R891="","",ROUND(R891-F891-N(S891)-IF(N(S891)&gt;0,Settings!$B$14,0)-T891,2))</f>
        <v/>
      </c>
      <c r="V891" s="23">
        <f>IF(OR(P891="",Q891=""),"",Q891-P891)</f>
        <v/>
      </c>
      <c r="W891" s="23">
        <f>IF(OR(P891="",O891&lt;&gt;"Listed"),"",TODAY()-P891)</f>
        <v/>
      </c>
    </row>
    <row r="892">
      <c r="E892" s="22" t="n"/>
      <c r="F892" s="9" t="n"/>
      <c r="I892" s="9" t="n"/>
      <c r="J892" s="23">
        <f>IF(A892="","",COUNTIFS(Comps!$A$2:$A$1000,A892,Comps!$C$2:$C$1000,"Sold",Comps!$H$2:$H$1000,"&lt;&gt;Loose"))</f>
        <v/>
      </c>
      <c r="K892" s="24">
        <f>IF(A892="","",IFERROR(AVERAGEIFS(Comps!$E$2:$E$1000,Comps!$A$2:$A$1000,A892,Comps!$C$2:$C$1000,"Sold",Comps!$H$2:$H$1000,"&lt;&gt;Loose"),""))</f>
        <v/>
      </c>
      <c r="L892" s="23">
        <f>IF(OR(A892="",J892=0),"",TEXT(MINIFS(Comps!$E$2:$E$1000,Comps!$A$2:$A$1000,A892,Comps!$C$2:$C$1000,"Sold",Comps!$H$2:$H$1000,"&lt;&gt;Loose"),"0")&amp;"-"&amp;TEXT(MAXIFS(Comps!$E$2:$E$1000,Comps!$A$2:$A$1000,A892,Comps!$C$2:$C$1000,"Sold",Comps!$H$2:$H$1000,"&lt;&gt;Loose"),"0"))</f>
        <v/>
      </c>
      <c r="M892" s="24">
        <f>IF(OR(F892="",H892=""),"",ROUND((F892+N(I892)+IF(N(I892)&gt;0,Settings!$B$14,0)+IFERROR(VLOOKUP(H892,Settings!$A$2:$C$10,3,FALSE),0)+Settings!$B$13)/(1-IFERROR(VLOOKUP(H892,Settings!$A$2:$C$10,2,FALSE),0)),2))</f>
        <v/>
      </c>
      <c r="N892" s="9" t="n"/>
      <c r="P892" s="22" t="n"/>
      <c r="Q892" s="22" t="n"/>
      <c r="R892" s="9" t="n"/>
      <c r="S892" s="9" t="n"/>
      <c r="T892" s="24">
        <f>IF(R892="","",ROUND(R892*IFERROR(VLOOKUP(H892,Settings!$A$2:$C$10,2,FALSE),0)+IFERROR(VLOOKUP(H892,Settings!$A$2:$C$10,3,FALSE),0),2))</f>
        <v/>
      </c>
      <c r="U892" s="24">
        <f>IF(R892="","",ROUND(R892-F892-N(S892)-IF(N(S892)&gt;0,Settings!$B$14,0)-T892,2))</f>
        <v/>
      </c>
      <c r="V892" s="23">
        <f>IF(OR(P892="",Q892=""),"",Q892-P892)</f>
        <v/>
      </c>
      <c r="W892" s="23">
        <f>IF(OR(P892="",O892&lt;&gt;"Listed"),"",TODAY()-P892)</f>
        <v/>
      </c>
    </row>
    <row r="893">
      <c r="E893" s="22" t="n"/>
      <c r="F893" s="9" t="n"/>
      <c r="I893" s="9" t="n"/>
      <c r="J893" s="23">
        <f>IF(A893="","",COUNTIFS(Comps!$A$2:$A$1000,A893,Comps!$C$2:$C$1000,"Sold",Comps!$H$2:$H$1000,"&lt;&gt;Loose"))</f>
        <v/>
      </c>
      <c r="K893" s="24">
        <f>IF(A893="","",IFERROR(AVERAGEIFS(Comps!$E$2:$E$1000,Comps!$A$2:$A$1000,A893,Comps!$C$2:$C$1000,"Sold",Comps!$H$2:$H$1000,"&lt;&gt;Loose"),""))</f>
        <v/>
      </c>
      <c r="L893" s="23">
        <f>IF(OR(A893="",J893=0),"",TEXT(MINIFS(Comps!$E$2:$E$1000,Comps!$A$2:$A$1000,A893,Comps!$C$2:$C$1000,"Sold",Comps!$H$2:$H$1000,"&lt;&gt;Loose"),"0")&amp;"-"&amp;TEXT(MAXIFS(Comps!$E$2:$E$1000,Comps!$A$2:$A$1000,A893,Comps!$C$2:$C$1000,"Sold",Comps!$H$2:$H$1000,"&lt;&gt;Loose"),"0"))</f>
        <v/>
      </c>
      <c r="M893" s="24">
        <f>IF(OR(F893="",H893=""),"",ROUND((F893+N(I893)+IF(N(I893)&gt;0,Settings!$B$14,0)+IFERROR(VLOOKUP(H893,Settings!$A$2:$C$10,3,FALSE),0)+Settings!$B$13)/(1-IFERROR(VLOOKUP(H893,Settings!$A$2:$C$10,2,FALSE),0)),2))</f>
        <v/>
      </c>
      <c r="N893" s="9" t="n"/>
      <c r="P893" s="22" t="n"/>
      <c r="Q893" s="22" t="n"/>
      <c r="R893" s="9" t="n"/>
      <c r="S893" s="9" t="n"/>
      <c r="T893" s="24">
        <f>IF(R893="","",ROUND(R893*IFERROR(VLOOKUP(H893,Settings!$A$2:$C$10,2,FALSE),0)+IFERROR(VLOOKUP(H893,Settings!$A$2:$C$10,3,FALSE),0),2))</f>
        <v/>
      </c>
      <c r="U893" s="24">
        <f>IF(R893="","",ROUND(R893-F893-N(S893)-IF(N(S893)&gt;0,Settings!$B$14,0)-T893,2))</f>
        <v/>
      </c>
      <c r="V893" s="23">
        <f>IF(OR(P893="",Q893=""),"",Q893-P893)</f>
        <v/>
      </c>
      <c r="W893" s="23">
        <f>IF(OR(P893="",O893&lt;&gt;"Listed"),"",TODAY()-P893)</f>
        <v/>
      </c>
    </row>
    <row r="894">
      <c r="E894" s="22" t="n"/>
      <c r="F894" s="9" t="n"/>
      <c r="I894" s="9" t="n"/>
      <c r="J894" s="23">
        <f>IF(A894="","",COUNTIFS(Comps!$A$2:$A$1000,A894,Comps!$C$2:$C$1000,"Sold",Comps!$H$2:$H$1000,"&lt;&gt;Loose"))</f>
        <v/>
      </c>
      <c r="K894" s="24">
        <f>IF(A894="","",IFERROR(AVERAGEIFS(Comps!$E$2:$E$1000,Comps!$A$2:$A$1000,A894,Comps!$C$2:$C$1000,"Sold",Comps!$H$2:$H$1000,"&lt;&gt;Loose"),""))</f>
        <v/>
      </c>
      <c r="L894" s="23">
        <f>IF(OR(A894="",J894=0),"",TEXT(MINIFS(Comps!$E$2:$E$1000,Comps!$A$2:$A$1000,A894,Comps!$C$2:$C$1000,"Sold",Comps!$H$2:$H$1000,"&lt;&gt;Loose"),"0")&amp;"-"&amp;TEXT(MAXIFS(Comps!$E$2:$E$1000,Comps!$A$2:$A$1000,A894,Comps!$C$2:$C$1000,"Sold",Comps!$H$2:$H$1000,"&lt;&gt;Loose"),"0"))</f>
        <v/>
      </c>
      <c r="M894" s="24">
        <f>IF(OR(F894="",H894=""),"",ROUND((F894+N(I894)+IF(N(I894)&gt;0,Settings!$B$14,0)+IFERROR(VLOOKUP(H894,Settings!$A$2:$C$10,3,FALSE),0)+Settings!$B$13)/(1-IFERROR(VLOOKUP(H894,Settings!$A$2:$C$10,2,FALSE),0)),2))</f>
        <v/>
      </c>
      <c r="N894" s="9" t="n"/>
      <c r="P894" s="22" t="n"/>
      <c r="Q894" s="22" t="n"/>
      <c r="R894" s="9" t="n"/>
      <c r="S894" s="9" t="n"/>
      <c r="T894" s="24">
        <f>IF(R894="","",ROUND(R894*IFERROR(VLOOKUP(H894,Settings!$A$2:$C$10,2,FALSE),0)+IFERROR(VLOOKUP(H894,Settings!$A$2:$C$10,3,FALSE),0),2))</f>
        <v/>
      </c>
      <c r="U894" s="24">
        <f>IF(R894="","",ROUND(R894-F894-N(S894)-IF(N(S894)&gt;0,Settings!$B$14,0)-T894,2))</f>
        <v/>
      </c>
      <c r="V894" s="23">
        <f>IF(OR(P894="",Q894=""),"",Q894-P894)</f>
        <v/>
      </c>
      <c r="W894" s="23">
        <f>IF(OR(P894="",O894&lt;&gt;"Listed"),"",TODAY()-P894)</f>
        <v/>
      </c>
    </row>
    <row r="895">
      <c r="E895" s="22" t="n"/>
      <c r="F895" s="9" t="n"/>
      <c r="I895" s="9" t="n"/>
      <c r="J895" s="23">
        <f>IF(A895="","",COUNTIFS(Comps!$A$2:$A$1000,A895,Comps!$C$2:$C$1000,"Sold",Comps!$H$2:$H$1000,"&lt;&gt;Loose"))</f>
        <v/>
      </c>
      <c r="K895" s="24">
        <f>IF(A895="","",IFERROR(AVERAGEIFS(Comps!$E$2:$E$1000,Comps!$A$2:$A$1000,A895,Comps!$C$2:$C$1000,"Sold",Comps!$H$2:$H$1000,"&lt;&gt;Loose"),""))</f>
        <v/>
      </c>
      <c r="L895" s="23">
        <f>IF(OR(A895="",J895=0),"",TEXT(MINIFS(Comps!$E$2:$E$1000,Comps!$A$2:$A$1000,A895,Comps!$C$2:$C$1000,"Sold",Comps!$H$2:$H$1000,"&lt;&gt;Loose"),"0")&amp;"-"&amp;TEXT(MAXIFS(Comps!$E$2:$E$1000,Comps!$A$2:$A$1000,A895,Comps!$C$2:$C$1000,"Sold",Comps!$H$2:$H$1000,"&lt;&gt;Loose"),"0"))</f>
        <v/>
      </c>
      <c r="M895" s="24">
        <f>IF(OR(F895="",H895=""),"",ROUND((F895+N(I895)+IF(N(I895)&gt;0,Settings!$B$14,0)+IFERROR(VLOOKUP(H895,Settings!$A$2:$C$10,3,FALSE),0)+Settings!$B$13)/(1-IFERROR(VLOOKUP(H895,Settings!$A$2:$C$10,2,FALSE),0)),2))</f>
        <v/>
      </c>
      <c r="N895" s="9" t="n"/>
      <c r="P895" s="22" t="n"/>
      <c r="Q895" s="22" t="n"/>
      <c r="R895" s="9" t="n"/>
      <c r="S895" s="9" t="n"/>
      <c r="T895" s="24">
        <f>IF(R895="","",ROUND(R895*IFERROR(VLOOKUP(H895,Settings!$A$2:$C$10,2,FALSE),0)+IFERROR(VLOOKUP(H895,Settings!$A$2:$C$10,3,FALSE),0),2))</f>
        <v/>
      </c>
      <c r="U895" s="24">
        <f>IF(R895="","",ROUND(R895-F895-N(S895)-IF(N(S895)&gt;0,Settings!$B$14,0)-T895,2))</f>
        <v/>
      </c>
      <c r="V895" s="23">
        <f>IF(OR(P895="",Q895=""),"",Q895-P895)</f>
        <v/>
      </c>
      <c r="W895" s="23">
        <f>IF(OR(P895="",O895&lt;&gt;"Listed"),"",TODAY()-P895)</f>
        <v/>
      </c>
    </row>
    <row r="896">
      <c r="E896" s="22" t="n"/>
      <c r="F896" s="9" t="n"/>
      <c r="I896" s="9" t="n"/>
      <c r="J896" s="23">
        <f>IF(A896="","",COUNTIFS(Comps!$A$2:$A$1000,A896,Comps!$C$2:$C$1000,"Sold",Comps!$H$2:$H$1000,"&lt;&gt;Loose"))</f>
        <v/>
      </c>
      <c r="K896" s="24">
        <f>IF(A896="","",IFERROR(AVERAGEIFS(Comps!$E$2:$E$1000,Comps!$A$2:$A$1000,A896,Comps!$C$2:$C$1000,"Sold",Comps!$H$2:$H$1000,"&lt;&gt;Loose"),""))</f>
        <v/>
      </c>
      <c r="L896" s="23">
        <f>IF(OR(A896="",J896=0),"",TEXT(MINIFS(Comps!$E$2:$E$1000,Comps!$A$2:$A$1000,A896,Comps!$C$2:$C$1000,"Sold",Comps!$H$2:$H$1000,"&lt;&gt;Loose"),"0")&amp;"-"&amp;TEXT(MAXIFS(Comps!$E$2:$E$1000,Comps!$A$2:$A$1000,A896,Comps!$C$2:$C$1000,"Sold",Comps!$H$2:$H$1000,"&lt;&gt;Loose"),"0"))</f>
        <v/>
      </c>
      <c r="M896" s="24">
        <f>IF(OR(F896="",H896=""),"",ROUND((F896+N(I896)+IF(N(I896)&gt;0,Settings!$B$14,0)+IFERROR(VLOOKUP(H896,Settings!$A$2:$C$10,3,FALSE),0)+Settings!$B$13)/(1-IFERROR(VLOOKUP(H896,Settings!$A$2:$C$10,2,FALSE),0)),2))</f>
        <v/>
      </c>
      <c r="N896" s="9" t="n"/>
      <c r="P896" s="22" t="n"/>
      <c r="Q896" s="22" t="n"/>
      <c r="R896" s="9" t="n"/>
      <c r="S896" s="9" t="n"/>
      <c r="T896" s="24">
        <f>IF(R896="","",ROUND(R896*IFERROR(VLOOKUP(H896,Settings!$A$2:$C$10,2,FALSE),0)+IFERROR(VLOOKUP(H896,Settings!$A$2:$C$10,3,FALSE),0),2))</f>
        <v/>
      </c>
      <c r="U896" s="24">
        <f>IF(R896="","",ROUND(R896-F896-N(S896)-IF(N(S896)&gt;0,Settings!$B$14,0)-T896,2))</f>
        <v/>
      </c>
      <c r="V896" s="23">
        <f>IF(OR(P896="",Q896=""),"",Q896-P896)</f>
        <v/>
      </c>
      <c r="W896" s="23">
        <f>IF(OR(P896="",O896&lt;&gt;"Listed"),"",TODAY()-P896)</f>
        <v/>
      </c>
    </row>
    <row r="897">
      <c r="E897" s="22" t="n"/>
      <c r="F897" s="9" t="n"/>
      <c r="I897" s="9" t="n"/>
      <c r="J897" s="23">
        <f>IF(A897="","",COUNTIFS(Comps!$A$2:$A$1000,A897,Comps!$C$2:$C$1000,"Sold",Comps!$H$2:$H$1000,"&lt;&gt;Loose"))</f>
        <v/>
      </c>
      <c r="K897" s="24">
        <f>IF(A897="","",IFERROR(AVERAGEIFS(Comps!$E$2:$E$1000,Comps!$A$2:$A$1000,A897,Comps!$C$2:$C$1000,"Sold",Comps!$H$2:$H$1000,"&lt;&gt;Loose"),""))</f>
        <v/>
      </c>
      <c r="L897" s="23">
        <f>IF(OR(A897="",J897=0),"",TEXT(MINIFS(Comps!$E$2:$E$1000,Comps!$A$2:$A$1000,A897,Comps!$C$2:$C$1000,"Sold",Comps!$H$2:$H$1000,"&lt;&gt;Loose"),"0")&amp;"-"&amp;TEXT(MAXIFS(Comps!$E$2:$E$1000,Comps!$A$2:$A$1000,A897,Comps!$C$2:$C$1000,"Sold",Comps!$H$2:$H$1000,"&lt;&gt;Loose"),"0"))</f>
        <v/>
      </c>
      <c r="M897" s="24">
        <f>IF(OR(F897="",H897=""),"",ROUND((F897+N(I897)+IF(N(I897)&gt;0,Settings!$B$14,0)+IFERROR(VLOOKUP(H897,Settings!$A$2:$C$10,3,FALSE),0)+Settings!$B$13)/(1-IFERROR(VLOOKUP(H897,Settings!$A$2:$C$10,2,FALSE),0)),2))</f>
        <v/>
      </c>
      <c r="N897" s="9" t="n"/>
      <c r="P897" s="22" t="n"/>
      <c r="Q897" s="22" t="n"/>
      <c r="R897" s="9" t="n"/>
      <c r="S897" s="9" t="n"/>
      <c r="T897" s="24">
        <f>IF(R897="","",ROUND(R897*IFERROR(VLOOKUP(H897,Settings!$A$2:$C$10,2,FALSE),0)+IFERROR(VLOOKUP(H897,Settings!$A$2:$C$10,3,FALSE),0),2))</f>
        <v/>
      </c>
      <c r="U897" s="24">
        <f>IF(R897="","",ROUND(R897-F897-N(S897)-IF(N(S897)&gt;0,Settings!$B$14,0)-T897,2))</f>
        <v/>
      </c>
      <c r="V897" s="23">
        <f>IF(OR(P897="",Q897=""),"",Q897-P897)</f>
        <v/>
      </c>
      <c r="W897" s="23">
        <f>IF(OR(P897="",O897&lt;&gt;"Listed"),"",TODAY()-P897)</f>
        <v/>
      </c>
    </row>
    <row r="898">
      <c r="E898" s="22" t="n"/>
      <c r="F898" s="9" t="n"/>
      <c r="I898" s="9" t="n"/>
      <c r="J898" s="23">
        <f>IF(A898="","",COUNTIFS(Comps!$A$2:$A$1000,A898,Comps!$C$2:$C$1000,"Sold",Comps!$H$2:$H$1000,"&lt;&gt;Loose"))</f>
        <v/>
      </c>
      <c r="K898" s="24">
        <f>IF(A898="","",IFERROR(AVERAGEIFS(Comps!$E$2:$E$1000,Comps!$A$2:$A$1000,A898,Comps!$C$2:$C$1000,"Sold",Comps!$H$2:$H$1000,"&lt;&gt;Loose"),""))</f>
        <v/>
      </c>
      <c r="L898" s="23">
        <f>IF(OR(A898="",J898=0),"",TEXT(MINIFS(Comps!$E$2:$E$1000,Comps!$A$2:$A$1000,A898,Comps!$C$2:$C$1000,"Sold",Comps!$H$2:$H$1000,"&lt;&gt;Loose"),"0")&amp;"-"&amp;TEXT(MAXIFS(Comps!$E$2:$E$1000,Comps!$A$2:$A$1000,A898,Comps!$C$2:$C$1000,"Sold",Comps!$H$2:$H$1000,"&lt;&gt;Loose"),"0"))</f>
        <v/>
      </c>
      <c r="M898" s="24">
        <f>IF(OR(F898="",H898=""),"",ROUND((F898+N(I898)+IF(N(I898)&gt;0,Settings!$B$14,0)+IFERROR(VLOOKUP(H898,Settings!$A$2:$C$10,3,FALSE),0)+Settings!$B$13)/(1-IFERROR(VLOOKUP(H898,Settings!$A$2:$C$10,2,FALSE),0)),2))</f>
        <v/>
      </c>
      <c r="N898" s="9" t="n"/>
      <c r="P898" s="22" t="n"/>
      <c r="Q898" s="22" t="n"/>
      <c r="R898" s="9" t="n"/>
      <c r="S898" s="9" t="n"/>
      <c r="T898" s="24">
        <f>IF(R898="","",ROUND(R898*IFERROR(VLOOKUP(H898,Settings!$A$2:$C$10,2,FALSE),0)+IFERROR(VLOOKUP(H898,Settings!$A$2:$C$10,3,FALSE),0),2))</f>
        <v/>
      </c>
      <c r="U898" s="24">
        <f>IF(R898="","",ROUND(R898-F898-N(S898)-IF(N(S898)&gt;0,Settings!$B$14,0)-T898,2))</f>
        <v/>
      </c>
      <c r="V898" s="23">
        <f>IF(OR(P898="",Q898=""),"",Q898-P898)</f>
        <v/>
      </c>
      <c r="W898" s="23">
        <f>IF(OR(P898="",O898&lt;&gt;"Listed"),"",TODAY()-P898)</f>
        <v/>
      </c>
    </row>
    <row r="899">
      <c r="E899" s="22" t="n"/>
      <c r="F899" s="9" t="n"/>
      <c r="I899" s="9" t="n"/>
      <c r="J899" s="23">
        <f>IF(A899="","",COUNTIFS(Comps!$A$2:$A$1000,A899,Comps!$C$2:$C$1000,"Sold",Comps!$H$2:$H$1000,"&lt;&gt;Loose"))</f>
        <v/>
      </c>
      <c r="K899" s="24">
        <f>IF(A899="","",IFERROR(AVERAGEIFS(Comps!$E$2:$E$1000,Comps!$A$2:$A$1000,A899,Comps!$C$2:$C$1000,"Sold",Comps!$H$2:$H$1000,"&lt;&gt;Loose"),""))</f>
        <v/>
      </c>
      <c r="L899" s="23">
        <f>IF(OR(A899="",J899=0),"",TEXT(MINIFS(Comps!$E$2:$E$1000,Comps!$A$2:$A$1000,A899,Comps!$C$2:$C$1000,"Sold",Comps!$H$2:$H$1000,"&lt;&gt;Loose"),"0")&amp;"-"&amp;TEXT(MAXIFS(Comps!$E$2:$E$1000,Comps!$A$2:$A$1000,A899,Comps!$C$2:$C$1000,"Sold",Comps!$H$2:$H$1000,"&lt;&gt;Loose"),"0"))</f>
        <v/>
      </c>
      <c r="M899" s="24">
        <f>IF(OR(F899="",H899=""),"",ROUND((F899+N(I899)+IF(N(I899)&gt;0,Settings!$B$14,0)+IFERROR(VLOOKUP(H899,Settings!$A$2:$C$10,3,FALSE),0)+Settings!$B$13)/(1-IFERROR(VLOOKUP(H899,Settings!$A$2:$C$10,2,FALSE),0)),2))</f>
        <v/>
      </c>
      <c r="N899" s="9" t="n"/>
      <c r="P899" s="22" t="n"/>
      <c r="Q899" s="22" t="n"/>
      <c r="R899" s="9" t="n"/>
      <c r="S899" s="9" t="n"/>
      <c r="T899" s="24">
        <f>IF(R899="","",ROUND(R899*IFERROR(VLOOKUP(H899,Settings!$A$2:$C$10,2,FALSE),0)+IFERROR(VLOOKUP(H899,Settings!$A$2:$C$10,3,FALSE),0),2))</f>
        <v/>
      </c>
      <c r="U899" s="24">
        <f>IF(R899="","",ROUND(R899-F899-N(S899)-IF(N(S899)&gt;0,Settings!$B$14,0)-T899,2))</f>
        <v/>
      </c>
      <c r="V899" s="23">
        <f>IF(OR(P899="",Q899=""),"",Q899-P899)</f>
        <v/>
      </c>
      <c r="W899" s="23">
        <f>IF(OR(P899="",O899&lt;&gt;"Listed"),"",TODAY()-P899)</f>
        <v/>
      </c>
    </row>
    <row r="900">
      <c r="E900" s="22" t="n"/>
      <c r="F900" s="9" t="n"/>
      <c r="I900" s="9" t="n"/>
      <c r="J900" s="23">
        <f>IF(A900="","",COUNTIFS(Comps!$A$2:$A$1000,A900,Comps!$C$2:$C$1000,"Sold",Comps!$H$2:$H$1000,"&lt;&gt;Loose"))</f>
        <v/>
      </c>
      <c r="K900" s="24">
        <f>IF(A900="","",IFERROR(AVERAGEIFS(Comps!$E$2:$E$1000,Comps!$A$2:$A$1000,A900,Comps!$C$2:$C$1000,"Sold",Comps!$H$2:$H$1000,"&lt;&gt;Loose"),""))</f>
        <v/>
      </c>
      <c r="L900" s="23">
        <f>IF(OR(A900="",J900=0),"",TEXT(MINIFS(Comps!$E$2:$E$1000,Comps!$A$2:$A$1000,A900,Comps!$C$2:$C$1000,"Sold",Comps!$H$2:$H$1000,"&lt;&gt;Loose"),"0")&amp;"-"&amp;TEXT(MAXIFS(Comps!$E$2:$E$1000,Comps!$A$2:$A$1000,A900,Comps!$C$2:$C$1000,"Sold",Comps!$H$2:$H$1000,"&lt;&gt;Loose"),"0"))</f>
        <v/>
      </c>
      <c r="M900" s="24">
        <f>IF(OR(F900="",H900=""),"",ROUND((F900+N(I900)+IF(N(I900)&gt;0,Settings!$B$14,0)+IFERROR(VLOOKUP(H900,Settings!$A$2:$C$10,3,FALSE),0)+Settings!$B$13)/(1-IFERROR(VLOOKUP(H900,Settings!$A$2:$C$10,2,FALSE),0)),2))</f>
        <v/>
      </c>
      <c r="N900" s="9" t="n"/>
      <c r="P900" s="22" t="n"/>
      <c r="Q900" s="22" t="n"/>
      <c r="R900" s="9" t="n"/>
      <c r="S900" s="9" t="n"/>
      <c r="T900" s="24">
        <f>IF(R900="","",ROUND(R900*IFERROR(VLOOKUP(H900,Settings!$A$2:$C$10,2,FALSE),0)+IFERROR(VLOOKUP(H900,Settings!$A$2:$C$10,3,FALSE),0),2))</f>
        <v/>
      </c>
      <c r="U900" s="24">
        <f>IF(R900="","",ROUND(R900-F900-N(S900)-IF(N(S900)&gt;0,Settings!$B$14,0)-T900,2))</f>
        <v/>
      </c>
      <c r="V900" s="23">
        <f>IF(OR(P900="",Q900=""),"",Q900-P900)</f>
        <v/>
      </c>
      <c r="W900" s="23">
        <f>IF(OR(P900="",O900&lt;&gt;"Listed"),"",TODAY()-P900)</f>
        <v/>
      </c>
    </row>
    <row r="901">
      <c r="E901" s="22" t="n"/>
      <c r="F901" s="9" t="n"/>
      <c r="I901" s="9" t="n"/>
      <c r="J901" s="23">
        <f>IF(A901="","",COUNTIFS(Comps!$A$2:$A$1000,A901,Comps!$C$2:$C$1000,"Sold",Comps!$H$2:$H$1000,"&lt;&gt;Loose"))</f>
        <v/>
      </c>
      <c r="K901" s="24">
        <f>IF(A901="","",IFERROR(AVERAGEIFS(Comps!$E$2:$E$1000,Comps!$A$2:$A$1000,A901,Comps!$C$2:$C$1000,"Sold",Comps!$H$2:$H$1000,"&lt;&gt;Loose"),""))</f>
        <v/>
      </c>
      <c r="L901" s="23">
        <f>IF(OR(A901="",J901=0),"",TEXT(MINIFS(Comps!$E$2:$E$1000,Comps!$A$2:$A$1000,A901,Comps!$C$2:$C$1000,"Sold",Comps!$H$2:$H$1000,"&lt;&gt;Loose"),"0")&amp;"-"&amp;TEXT(MAXIFS(Comps!$E$2:$E$1000,Comps!$A$2:$A$1000,A901,Comps!$C$2:$C$1000,"Sold",Comps!$H$2:$H$1000,"&lt;&gt;Loose"),"0"))</f>
        <v/>
      </c>
      <c r="M901" s="24">
        <f>IF(OR(F901="",H901=""),"",ROUND((F901+N(I901)+IF(N(I901)&gt;0,Settings!$B$14,0)+IFERROR(VLOOKUP(H901,Settings!$A$2:$C$10,3,FALSE),0)+Settings!$B$13)/(1-IFERROR(VLOOKUP(H901,Settings!$A$2:$C$10,2,FALSE),0)),2))</f>
        <v/>
      </c>
      <c r="N901" s="9" t="n"/>
      <c r="P901" s="22" t="n"/>
      <c r="Q901" s="22" t="n"/>
      <c r="R901" s="9" t="n"/>
      <c r="S901" s="9" t="n"/>
      <c r="T901" s="24">
        <f>IF(R901="","",ROUND(R901*IFERROR(VLOOKUP(H901,Settings!$A$2:$C$10,2,FALSE),0)+IFERROR(VLOOKUP(H901,Settings!$A$2:$C$10,3,FALSE),0),2))</f>
        <v/>
      </c>
      <c r="U901" s="24">
        <f>IF(R901="","",ROUND(R901-F901-N(S901)-IF(N(S901)&gt;0,Settings!$B$14,0)-T901,2))</f>
        <v/>
      </c>
      <c r="V901" s="23">
        <f>IF(OR(P901="",Q901=""),"",Q901-P901)</f>
        <v/>
      </c>
      <c r="W901" s="23">
        <f>IF(OR(P901="",O901&lt;&gt;"Listed"),"",TODAY()-P901)</f>
        <v/>
      </c>
    </row>
    <row r="902">
      <c r="E902" s="22" t="n"/>
      <c r="F902" s="9" t="n"/>
      <c r="I902" s="9" t="n"/>
      <c r="J902" s="23">
        <f>IF(A902="","",COUNTIFS(Comps!$A$2:$A$1000,A902,Comps!$C$2:$C$1000,"Sold",Comps!$H$2:$H$1000,"&lt;&gt;Loose"))</f>
        <v/>
      </c>
      <c r="K902" s="24">
        <f>IF(A902="","",IFERROR(AVERAGEIFS(Comps!$E$2:$E$1000,Comps!$A$2:$A$1000,A902,Comps!$C$2:$C$1000,"Sold",Comps!$H$2:$H$1000,"&lt;&gt;Loose"),""))</f>
        <v/>
      </c>
      <c r="L902" s="23">
        <f>IF(OR(A902="",J902=0),"",TEXT(MINIFS(Comps!$E$2:$E$1000,Comps!$A$2:$A$1000,A902,Comps!$C$2:$C$1000,"Sold",Comps!$H$2:$H$1000,"&lt;&gt;Loose"),"0")&amp;"-"&amp;TEXT(MAXIFS(Comps!$E$2:$E$1000,Comps!$A$2:$A$1000,A902,Comps!$C$2:$C$1000,"Sold",Comps!$H$2:$H$1000,"&lt;&gt;Loose"),"0"))</f>
        <v/>
      </c>
      <c r="M902" s="24">
        <f>IF(OR(F902="",H902=""),"",ROUND((F902+N(I902)+IF(N(I902)&gt;0,Settings!$B$14,0)+IFERROR(VLOOKUP(H902,Settings!$A$2:$C$10,3,FALSE),0)+Settings!$B$13)/(1-IFERROR(VLOOKUP(H902,Settings!$A$2:$C$10,2,FALSE),0)),2))</f>
        <v/>
      </c>
      <c r="N902" s="9" t="n"/>
      <c r="P902" s="22" t="n"/>
      <c r="Q902" s="22" t="n"/>
      <c r="R902" s="9" t="n"/>
      <c r="S902" s="9" t="n"/>
      <c r="T902" s="24">
        <f>IF(R902="","",ROUND(R902*IFERROR(VLOOKUP(H902,Settings!$A$2:$C$10,2,FALSE),0)+IFERROR(VLOOKUP(H902,Settings!$A$2:$C$10,3,FALSE),0),2))</f>
        <v/>
      </c>
      <c r="U902" s="24">
        <f>IF(R902="","",ROUND(R902-F902-N(S902)-IF(N(S902)&gt;0,Settings!$B$14,0)-T902,2))</f>
        <v/>
      </c>
      <c r="V902" s="23">
        <f>IF(OR(P902="",Q902=""),"",Q902-P902)</f>
        <v/>
      </c>
      <c r="W902" s="23">
        <f>IF(OR(P902="",O902&lt;&gt;"Listed"),"",TODAY()-P902)</f>
        <v/>
      </c>
    </row>
    <row r="903">
      <c r="E903" s="22" t="n"/>
      <c r="F903" s="9" t="n"/>
      <c r="I903" s="9" t="n"/>
      <c r="J903" s="23">
        <f>IF(A903="","",COUNTIFS(Comps!$A$2:$A$1000,A903,Comps!$C$2:$C$1000,"Sold",Comps!$H$2:$H$1000,"&lt;&gt;Loose"))</f>
        <v/>
      </c>
      <c r="K903" s="24">
        <f>IF(A903="","",IFERROR(AVERAGEIFS(Comps!$E$2:$E$1000,Comps!$A$2:$A$1000,A903,Comps!$C$2:$C$1000,"Sold",Comps!$H$2:$H$1000,"&lt;&gt;Loose"),""))</f>
        <v/>
      </c>
      <c r="L903" s="23">
        <f>IF(OR(A903="",J903=0),"",TEXT(MINIFS(Comps!$E$2:$E$1000,Comps!$A$2:$A$1000,A903,Comps!$C$2:$C$1000,"Sold",Comps!$H$2:$H$1000,"&lt;&gt;Loose"),"0")&amp;"-"&amp;TEXT(MAXIFS(Comps!$E$2:$E$1000,Comps!$A$2:$A$1000,A903,Comps!$C$2:$C$1000,"Sold",Comps!$H$2:$H$1000,"&lt;&gt;Loose"),"0"))</f>
        <v/>
      </c>
      <c r="M903" s="24">
        <f>IF(OR(F903="",H903=""),"",ROUND((F903+N(I903)+IF(N(I903)&gt;0,Settings!$B$14,0)+IFERROR(VLOOKUP(H903,Settings!$A$2:$C$10,3,FALSE),0)+Settings!$B$13)/(1-IFERROR(VLOOKUP(H903,Settings!$A$2:$C$10,2,FALSE),0)),2))</f>
        <v/>
      </c>
      <c r="N903" s="9" t="n"/>
      <c r="P903" s="22" t="n"/>
      <c r="Q903" s="22" t="n"/>
      <c r="R903" s="9" t="n"/>
      <c r="S903" s="9" t="n"/>
      <c r="T903" s="24">
        <f>IF(R903="","",ROUND(R903*IFERROR(VLOOKUP(H903,Settings!$A$2:$C$10,2,FALSE),0)+IFERROR(VLOOKUP(H903,Settings!$A$2:$C$10,3,FALSE),0),2))</f>
        <v/>
      </c>
      <c r="U903" s="24">
        <f>IF(R903="","",ROUND(R903-F903-N(S903)-IF(N(S903)&gt;0,Settings!$B$14,0)-T903,2))</f>
        <v/>
      </c>
      <c r="V903" s="23">
        <f>IF(OR(P903="",Q903=""),"",Q903-P903)</f>
        <v/>
      </c>
      <c r="W903" s="23">
        <f>IF(OR(P903="",O903&lt;&gt;"Listed"),"",TODAY()-P903)</f>
        <v/>
      </c>
    </row>
    <row r="904">
      <c r="E904" s="22" t="n"/>
      <c r="F904" s="9" t="n"/>
      <c r="I904" s="9" t="n"/>
      <c r="J904" s="23">
        <f>IF(A904="","",COUNTIFS(Comps!$A$2:$A$1000,A904,Comps!$C$2:$C$1000,"Sold",Comps!$H$2:$H$1000,"&lt;&gt;Loose"))</f>
        <v/>
      </c>
      <c r="K904" s="24">
        <f>IF(A904="","",IFERROR(AVERAGEIFS(Comps!$E$2:$E$1000,Comps!$A$2:$A$1000,A904,Comps!$C$2:$C$1000,"Sold",Comps!$H$2:$H$1000,"&lt;&gt;Loose"),""))</f>
        <v/>
      </c>
      <c r="L904" s="23">
        <f>IF(OR(A904="",J904=0),"",TEXT(MINIFS(Comps!$E$2:$E$1000,Comps!$A$2:$A$1000,A904,Comps!$C$2:$C$1000,"Sold",Comps!$H$2:$H$1000,"&lt;&gt;Loose"),"0")&amp;"-"&amp;TEXT(MAXIFS(Comps!$E$2:$E$1000,Comps!$A$2:$A$1000,A904,Comps!$C$2:$C$1000,"Sold",Comps!$H$2:$H$1000,"&lt;&gt;Loose"),"0"))</f>
        <v/>
      </c>
      <c r="M904" s="24">
        <f>IF(OR(F904="",H904=""),"",ROUND((F904+N(I904)+IF(N(I904)&gt;0,Settings!$B$14,0)+IFERROR(VLOOKUP(H904,Settings!$A$2:$C$10,3,FALSE),0)+Settings!$B$13)/(1-IFERROR(VLOOKUP(H904,Settings!$A$2:$C$10,2,FALSE),0)),2))</f>
        <v/>
      </c>
      <c r="N904" s="9" t="n"/>
      <c r="P904" s="22" t="n"/>
      <c r="Q904" s="22" t="n"/>
      <c r="R904" s="9" t="n"/>
      <c r="S904" s="9" t="n"/>
      <c r="T904" s="24">
        <f>IF(R904="","",ROUND(R904*IFERROR(VLOOKUP(H904,Settings!$A$2:$C$10,2,FALSE),0)+IFERROR(VLOOKUP(H904,Settings!$A$2:$C$10,3,FALSE),0),2))</f>
        <v/>
      </c>
      <c r="U904" s="24">
        <f>IF(R904="","",ROUND(R904-F904-N(S904)-IF(N(S904)&gt;0,Settings!$B$14,0)-T904,2))</f>
        <v/>
      </c>
      <c r="V904" s="23">
        <f>IF(OR(P904="",Q904=""),"",Q904-P904)</f>
        <v/>
      </c>
      <c r="W904" s="23">
        <f>IF(OR(P904="",O904&lt;&gt;"Listed"),"",TODAY()-P904)</f>
        <v/>
      </c>
    </row>
    <row r="905">
      <c r="E905" s="22" t="n"/>
      <c r="F905" s="9" t="n"/>
      <c r="I905" s="9" t="n"/>
      <c r="J905" s="23">
        <f>IF(A905="","",COUNTIFS(Comps!$A$2:$A$1000,A905,Comps!$C$2:$C$1000,"Sold",Comps!$H$2:$H$1000,"&lt;&gt;Loose"))</f>
        <v/>
      </c>
      <c r="K905" s="24">
        <f>IF(A905="","",IFERROR(AVERAGEIFS(Comps!$E$2:$E$1000,Comps!$A$2:$A$1000,A905,Comps!$C$2:$C$1000,"Sold",Comps!$H$2:$H$1000,"&lt;&gt;Loose"),""))</f>
        <v/>
      </c>
      <c r="L905" s="23">
        <f>IF(OR(A905="",J905=0),"",TEXT(MINIFS(Comps!$E$2:$E$1000,Comps!$A$2:$A$1000,A905,Comps!$C$2:$C$1000,"Sold",Comps!$H$2:$H$1000,"&lt;&gt;Loose"),"0")&amp;"-"&amp;TEXT(MAXIFS(Comps!$E$2:$E$1000,Comps!$A$2:$A$1000,A905,Comps!$C$2:$C$1000,"Sold",Comps!$H$2:$H$1000,"&lt;&gt;Loose"),"0"))</f>
        <v/>
      </c>
      <c r="M905" s="24">
        <f>IF(OR(F905="",H905=""),"",ROUND((F905+N(I905)+IF(N(I905)&gt;0,Settings!$B$14,0)+IFERROR(VLOOKUP(H905,Settings!$A$2:$C$10,3,FALSE),0)+Settings!$B$13)/(1-IFERROR(VLOOKUP(H905,Settings!$A$2:$C$10,2,FALSE),0)),2))</f>
        <v/>
      </c>
      <c r="N905" s="9" t="n"/>
      <c r="P905" s="22" t="n"/>
      <c r="Q905" s="22" t="n"/>
      <c r="R905" s="9" t="n"/>
      <c r="S905" s="9" t="n"/>
      <c r="T905" s="24">
        <f>IF(R905="","",ROUND(R905*IFERROR(VLOOKUP(H905,Settings!$A$2:$C$10,2,FALSE),0)+IFERROR(VLOOKUP(H905,Settings!$A$2:$C$10,3,FALSE),0),2))</f>
        <v/>
      </c>
      <c r="U905" s="24">
        <f>IF(R905="","",ROUND(R905-F905-N(S905)-IF(N(S905)&gt;0,Settings!$B$14,0)-T905,2))</f>
        <v/>
      </c>
      <c r="V905" s="23">
        <f>IF(OR(P905="",Q905=""),"",Q905-P905)</f>
        <v/>
      </c>
      <c r="W905" s="23">
        <f>IF(OR(P905="",O905&lt;&gt;"Listed"),"",TODAY()-P905)</f>
        <v/>
      </c>
    </row>
    <row r="906">
      <c r="E906" s="22" t="n"/>
      <c r="F906" s="9" t="n"/>
      <c r="I906" s="9" t="n"/>
      <c r="J906" s="23">
        <f>IF(A906="","",COUNTIFS(Comps!$A$2:$A$1000,A906,Comps!$C$2:$C$1000,"Sold",Comps!$H$2:$H$1000,"&lt;&gt;Loose"))</f>
        <v/>
      </c>
      <c r="K906" s="24">
        <f>IF(A906="","",IFERROR(AVERAGEIFS(Comps!$E$2:$E$1000,Comps!$A$2:$A$1000,A906,Comps!$C$2:$C$1000,"Sold",Comps!$H$2:$H$1000,"&lt;&gt;Loose"),""))</f>
        <v/>
      </c>
      <c r="L906" s="23">
        <f>IF(OR(A906="",J906=0),"",TEXT(MINIFS(Comps!$E$2:$E$1000,Comps!$A$2:$A$1000,A906,Comps!$C$2:$C$1000,"Sold",Comps!$H$2:$H$1000,"&lt;&gt;Loose"),"0")&amp;"-"&amp;TEXT(MAXIFS(Comps!$E$2:$E$1000,Comps!$A$2:$A$1000,A906,Comps!$C$2:$C$1000,"Sold",Comps!$H$2:$H$1000,"&lt;&gt;Loose"),"0"))</f>
        <v/>
      </c>
      <c r="M906" s="24">
        <f>IF(OR(F906="",H906=""),"",ROUND((F906+N(I906)+IF(N(I906)&gt;0,Settings!$B$14,0)+IFERROR(VLOOKUP(H906,Settings!$A$2:$C$10,3,FALSE),0)+Settings!$B$13)/(1-IFERROR(VLOOKUP(H906,Settings!$A$2:$C$10,2,FALSE),0)),2))</f>
        <v/>
      </c>
      <c r="N906" s="9" t="n"/>
      <c r="P906" s="22" t="n"/>
      <c r="Q906" s="22" t="n"/>
      <c r="R906" s="9" t="n"/>
      <c r="S906" s="9" t="n"/>
      <c r="T906" s="24">
        <f>IF(R906="","",ROUND(R906*IFERROR(VLOOKUP(H906,Settings!$A$2:$C$10,2,FALSE),0)+IFERROR(VLOOKUP(H906,Settings!$A$2:$C$10,3,FALSE),0),2))</f>
        <v/>
      </c>
      <c r="U906" s="24">
        <f>IF(R906="","",ROUND(R906-F906-N(S906)-IF(N(S906)&gt;0,Settings!$B$14,0)-T906,2))</f>
        <v/>
      </c>
      <c r="V906" s="23">
        <f>IF(OR(P906="",Q906=""),"",Q906-P906)</f>
        <v/>
      </c>
      <c r="W906" s="23">
        <f>IF(OR(P906="",O906&lt;&gt;"Listed"),"",TODAY()-P906)</f>
        <v/>
      </c>
    </row>
    <row r="907">
      <c r="E907" s="22" t="n"/>
      <c r="F907" s="9" t="n"/>
      <c r="I907" s="9" t="n"/>
      <c r="J907" s="23">
        <f>IF(A907="","",COUNTIFS(Comps!$A$2:$A$1000,A907,Comps!$C$2:$C$1000,"Sold",Comps!$H$2:$H$1000,"&lt;&gt;Loose"))</f>
        <v/>
      </c>
      <c r="K907" s="24">
        <f>IF(A907="","",IFERROR(AVERAGEIFS(Comps!$E$2:$E$1000,Comps!$A$2:$A$1000,A907,Comps!$C$2:$C$1000,"Sold",Comps!$H$2:$H$1000,"&lt;&gt;Loose"),""))</f>
        <v/>
      </c>
      <c r="L907" s="23">
        <f>IF(OR(A907="",J907=0),"",TEXT(MINIFS(Comps!$E$2:$E$1000,Comps!$A$2:$A$1000,A907,Comps!$C$2:$C$1000,"Sold",Comps!$H$2:$H$1000,"&lt;&gt;Loose"),"0")&amp;"-"&amp;TEXT(MAXIFS(Comps!$E$2:$E$1000,Comps!$A$2:$A$1000,A907,Comps!$C$2:$C$1000,"Sold",Comps!$H$2:$H$1000,"&lt;&gt;Loose"),"0"))</f>
        <v/>
      </c>
      <c r="M907" s="24">
        <f>IF(OR(F907="",H907=""),"",ROUND((F907+N(I907)+IF(N(I907)&gt;0,Settings!$B$14,0)+IFERROR(VLOOKUP(H907,Settings!$A$2:$C$10,3,FALSE),0)+Settings!$B$13)/(1-IFERROR(VLOOKUP(H907,Settings!$A$2:$C$10,2,FALSE),0)),2))</f>
        <v/>
      </c>
      <c r="N907" s="9" t="n"/>
      <c r="P907" s="22" t="n"/>
      <c r="Q907" s="22" t="n"/>
      <c r="R907" s="9" t="n"/>
      <c r="S907" s="9" t="n"/>
      <c r="T907" s="24">
        <f>IF(R907="","",ROUND(R907*IFERROR(VLOOKUP(H907,Settings!$A$2:$C$10,2,FALSE),0)+IFERROR(VLOOKUP(H907,Settings!$A$2:$C$10,3,FALSE),0),2))</f>
        <v/>
      </c>
      <c r="U907" s="24">
        <f>IF(R907="","",ROUND(R907-F907-N(S907)-IF(N(S907)&gt;0,Settings!$B$14,0)-T907,2))</f>
        <v/>
      </c>
      <c r="V907" s="23">
        <f>IF(OR(P907="",Q907=""),"",Q907-P907)</f>
        <v/>
      </c>
      <c r="W907" s="23">
        <f>IF(OR(P907="",O907&lt;&gt;"Listed"),"",TODAY()-P907)</f>
        <v/>
      </c>
    </row>
    <row r="908">
      <c r="E908" s="22" t="n"/>
      <c r="F908" s="9" t="n"/>
      <c r="I908" s="9" t="n"/>
      <c r="J908" s="23">
        <f>IF(A908="","",COUNTIFS(Comps!$A$2:$A$1000,A908,Comps!$C$2:$C$1000,"Sold",Comps!$H$2:$H$1000,"&lt;&gt;Loose"))</f>
        <v/>
      </c>
      <c r="K908" s="24">
        <f>IF(A908="","",IFERROR(AVERAGEIFS(Comps!$E$2:$E$1000,Comps!$A$2:$A$1000,A908,Comps!$C$2:$C$1000,"Sold",Comps!$H$2:$H$1000,"&lt;&gt;Loose"),""))</f>
        <v/>
      </c>
      <c r="L908" s="23">
        <f>IF(OR(A908="",J908=0),"",TEXT(MINIFS(Comps!$E$2:$E$1000,Comps!$A$2:$A$1000,A908,Comps!$C$2:$C$1000,"Sold",Comps!$H$2:$H$1000,"&lt;&gt;Loose"),"0")&amp;"-"&amp;TEXT(MAXIFS(Comps!$E$2:$E$1000,Comps!$A$2:$A$1000,A908,Comps!$C$2:$C$1000,"Sold",Comps!$H$2:$H$1000,"&lt;&gt;Loose"),"0"))</f>
        <v/>
      </c>
      <c r="M908" s="24">
        <f>IF(OR(F908="",H908=""),"",ROUND((F908+N(I908)+IF(N(I908)&gt;0,Settings!$B$14,0)+IFERROR(VLOOKUP(H908,Settings!$A$2:$C$10,3,FALSE),0)+Settings!$B$13)/(1-IFERROR(VLOOKUP(H908,Settings!$A$2:$C$10,2,FALSE),0)),2))</f>
        <v/>
      </c>
      <c r="N908" s="9" t="n"/>
      <c r="P908" s="22" t="n"/>
      <c r="Q908" s="22" t="n"/>
      <c r="R908" s="9" t="n"/>
      <c r="S908" s="9" t="n"/>
      <c r="T908" s="24">
        <f>IF(R908="","",ROUND(R908*IFERROR(VLOOKUP(H908,Settings!$A$2:$C$10,2,FALSE),0)+IFERROR(VLOOKUP(H908,Settings!$A$2:$C$10,3,FALSE),0),2))</f>
        <v/>
      </c>
      <c r="U908" s="24">
        <f>IF(R908="","",ROUND(R908-F908-N(S908)-IF(N(S908)&gt;0,Settings!$B$14,0)-T908,2))</f>
        <v/>
      </c>
      <c r="V908" s="23">
        <f>IF(OR(P908="",Q908=""),"",Q908-P908)</f>
        <v/>
      </c>
      <c r="W908" s="23">
        <f>IF(OR(P908="",O908&lt;&gt;"Listed"),"",TODAY()-P908)</f>
        <v/>
      </c>
    </row>
    <row r="909">
      <c r="E909" s="22" t="n"/>
      <c r="F909" s="9" t="n"/>
      <c r="I909" s="9" t="n"/>
      <c r="J909" s="23">
        <f>IF(A909="","",COUNTIFS(Comps!$A$2:$A$1000,A909,Comps!$C$2:$C$1000,"Sold",Comps!$H$2:$H$1000,"&lt;&gt;Loose"))</f>
        <v/>
      </c>
      <c r="K909" s="24">
        <f>IF(A909="","",IFERROR(AVERAGEIFS(Comps!$E$2:$E$1000,Comps!$A$2:$A$1000,A909,Comps!$C$2:$C$1000,"Sold",Comps!$H$2:$H$1000,"&lt;&gt;Loose"),""))</f>
        <v/>
      </c>
      <c r="L909" s="23">
        <f>IF(OR(A909="",J909=0),"",TEXT(MINIFS(Comps!$E$2:$E$1000,Comps!$A$2:$A$1000,A909,Comps!$C$2:$C$1000,"Sold",Comps!$H$2:$H$1000,"&lt;&gt;Loose"),"0")&amp;"-"&amp;TEXT(MAXIFS(Comps!$E$2:$E$1000,Comps!$A$2:$A$1000,A909,Comps!$C$2:$C$1000,"Sold",Comps!$H$2:$H$1000,"&lt;&gt;Loose"),"0"))</f>
        <v/>
      </c>
      <c r="M909" s="24">
        <f>IF(OR(F909="",H909=""),"",ROUND((F909+N(I909)+IF(N(I909)&gt;0,Settings!$B$14,0)+IFERROR(VLOOKUP(H909,Settings!$A$2:$C$10,3,FALSE),0)+Settings!$B$13)/(1-IFERROR(VLOOKUP(H909,Settings!$A$2:$C$10,2,FALSE),0)),2))</f>
        <v/>
      </c>
      <c r="N909" s="9" t="n"/>
      <c r="P909" s="22" t="n"/>
      <c r="Q909" s="22" t="n"/>
      <c r="R909" s="9" t="n"/>
      <c r="S909" s="9" t="n"/>
      <c r="T909" s="24">
        <f>IF(R909="","",ROUND(R909*IFERROR(VLOOKUP(H909,Settings!$A$2:$C$10,2,FALSE),0)+IFERROR(VLOOKUP(H909,Settings!$A$2:$C$10,3,FALSE),0),2))</f>
        <v/>
      </c>
      <c r="U909" s="24">
        <f>IF(R909="","",ROUND(R909-F909-N(S909)-IF(N(S909)&gt;0,Settings!$B$14,0)-T909,2))</f>
        <v/>
      </c>
      <c r="V909" s="23">
        <f>IF(OR(P909="",Q909=""),"",Q909-P909)</f>
        <v/>
      </c>
      <c r="W909" s="23">
        <f>IF(OR(P909="",O909&lt;&gt;"Listed"),"",TODAY()-P909)</f>
        <v/>
      </c>
    </row>
    <row r="910">
      <c r="E910" s="22" t="n"/>
      <c r="F910" s="9" t="n"/>
      <c r="I910" s="9" t="n"/>
      <c r="J910" s="23">
        <f>IF(A910="","",COUNTIFS(Comps!$A$2:$A$1000,A910,Comps!$C$2:$C$1000,"Sold",Comps!$H$2:$H$1000,"&lt;&gt;Loose"))</f>
        <v/>
      </c>
      <c r="K910" s="24">
        <f>IF(A910="","",IFERROR(AVERAGEIFS(Comps!$E$2:$E$1000,Comps!$A$2:$A$1000,A910,Comps!$C$2:$C$1000,"Sold",Comps!$H$2:$H$1000,"&lt;&gt;Loose"),""))</f>
        <v/>
      </c>
      <c r="L910" s="23">
        <f>IF(OR(A910="",J910=0),"",TEXT(MINIFS(Comps!$E$2:$E$1000,Comps!$A$2:$A$1000,A910,Comps!$C$2:$C$1000,"Sold",Comps!$H$2:$H$1000,"&lt;&gt;Loose"),"0")&amp;"-"&amp;TEXT(MAXIFS(Comps!$E$2:$E$1000,Comps!$A$2:$A$1000,A910,Comps!$C$2:$C$1000,"Sold",Comps!$H$2:$H$1000,"&lt;&gt;Loose"),"0"))</f>
        <v/>
      </c>
      <c r="M910" s="24">
        <f>IF(OR(F910="",H910=""),"",ROUND((F910+N(I910)+IF(N(I910)&gt;0,Settings!$B$14,0)+IFERROR(VLOOKUP(H910,Settings!$A$2:$C$10,3,FALSE),0)+Settings!$B$13)/(1-IFERROR(VLOOKUP(H910,Settings!$A$2:$C$10,2,FALSE),0)),2))</f>
        <v/>
      </c>
      <c r="N910" s="9" t="n"/>
      <c r="P910" s="22" t="n"/>
      <c r="Q910" s="22" t="n"/>
      <c r="R910" s="9" t="n"/>
      <c r="S910" s="9" t="n"/>
      <c r="T910" s="24">
        <f>IF(R910="","",ROUND(R910*IFERROR(VLOOKUP(H910,Settings!$A$2:$C$10,2,FALSE),0)+IFERROR(VLOOKUP(H910,Settings!$A$2:$C$10,3,FALSE),0),2))</f>
        <v/>
      </c>
      <c r="U910" s="24">
        <f>IF(R910="","",ROUND(R910-F910-N(S910)-IF(N(S910)&gt;0,Settings!$B$14,0)-T910,2))</f>
        <v/>
      </c>
      <c r="V910" s="23">
        <f>IF(OR(P910="",Q910=""),"",Q910-P910)</f>
        <v/>
      </c>
      <c r="W910" s="23">
        <f>IF(OR(P910="",O910&lt;&gt;"Listed"),"",TODAY()-P910)</f>
        <v/>
      </c>
    </row>
    <row r="911">
      <c r="E911" s="22" t="n"/>
      <c r="F911" s="9" t="n"/>
      <c r="I911" s="9" t="n"/>
      <c r="J911" s="23">
        <f>IF(A911="","",COUNTIFS(Comps!$A$2:$A$1000,A911,Comps!$C$2:$C$1000,"Sold",Comps!$H$2:$H$1000,"&lt;&gt;Loose"))</f>
        <v/>
      </c>
      <c r="K911" s="24">
        <f>IF(A911="","",IFERROR(AVERAGEIFS(Comps!$E$2:$E$1000,Comps!$A$2:$A$1000,A911,Comps!$C$2:$C$1000,"Sold",Comps!$H$2:$H$1000,"&lt;&gt;Loose"),""))</f>
        <v/>
      </c>
      <c r="L911" s="23">
        <f>IF(OR(A911="",J911=0),"",TEXT(MINIFS(Comps!$E$2:$E$1000,Comps!$A$2:$A$1000,A911,Comps!$C$2:$C$1000,"Sold",Comps!$H$2:$H$1000,"&lt;&gt;Loose"),"0")&amp;"-"&amp;TEXT(MAXIFS(Comps!$E$2:$E$1000,Comps!$A$2:$A$1000,A911,Comps!$C$2:$C$1000,"Sold",Comps!$H$2:$H$1000,"&lt;&gt;Loose"),"0"))</f>
        <v/>
      </c>
      <c r="M911" s="24">
        <f>IF(OR(F911="",H911=""),"",ROUND((F911+N(I911)+IF(N(I911)&gt;0,Settings!$B$14,0)+IFERROR(VLOOKUP(H911,Settings!$A$2:$C$10,3,FALSE),0)+Settings!$B$13)/(1-IFERROR(VLOOKUP(H911,Settings!$A$2:$C$10,2,FALSE),0)),2))</f>
        <v/>
      </c>
      <c r="N911" s="9" t="n"/>
      <c r="P911" s="22" t="n"/>
      <c r="Q911" s="22" t="n"/>
      <c r="R911" s="9" t="n"/>
      <c r="S911" s="9" t="n"/>
      <c r="T911" s="24">
        <f>IF(R911="","",ROUND(R911*IFERROR(VLOOKUP(H911,Settings!$A$2:$C$10,2,FALSE),0)+IFERROR(VLOOKUP(H911,Settings!$A$2:$C$10,3,FALSE),0),2))</f>
        <v/>
      </c>
      <c r="U911" s="24">
        <f>IF(R911="","",ROUND(R911-F911-N(S911)-IF(N(S911)&gt;0,Settings!$B$14,0)-T911,2))</f>
        <v/>
      </c>
      <c r="V911" s="23">
        <f>IF(OR(P911="",Q911=""),"",Q911-P911)</f>
        <v/>
      </c>
      <c r="W911" s="23">
        <f>IF(OR(P911="",O911&lt;&gt;"Listed"),"",TODAY()-P911)</f>
        <v/>
      </c>
    </row>
    <row r="912">
      <c r="E912" s="22" t="n"/>
      <c r="F912" s="9" t="n"/>
      <c r="I912" s="9" t="n"/>
      <c r="J912" s="23">
        <f>IF(A912="","",COUNTIFS(Comps!$A$2:$A$1000,A912,Comps!$C$2:$C$1000,"Sold",Comps!$H$2:$H$1000,"&lt;&gt;Loose"))</f>
        <v/>
      </c>
      <c r="K912" s="24">
        <f>IF(A912="","",IFERROR(AVERAGEIFS(Comps!$E$2:$E$1000,Comps!$A$2:$A$1000,A912,Comps!$C$2:$C$1000,"Sold",Comps!$H$2:$H$1000,"&lt;&gt;Loose"),""))</f>
        <v/>
      </c>
      <c r="L912" s="23">
        <f>IF(OR(A912="",J912=0),"",TEXT(MINIFS(Comps!$E$2:$E$1000,Comps!$A$2:$A$1000,A912,Comps!$C$2:$C$1000,"Sold",Comps!$H$2:$H$1000,"&lt;&gt;Loose"),"0")&amp;"-"&amp;TEXT(MAXIFS(Comps!$E$2:$E$1000,Comps!$A$2:$A$1000,A912,Comps!$C$2:$C$1000,"Sold",Comps!$H$2:$H$1000,"&lt;&gt;Loose"),"0"))</f>
        <v/>
      </c>
      <c r="M912" s="24">
        <f>IF(OR(F912="",H912=""),"",ROUND((F912+N(I912)+IF(N(I912)&gt;0,Settings!$B$14,0)+IFERROR(VLOOKUP(H912,Settings!$A$2:$C$10,3,FALSE),0)+Settings!$B$13)/(1-IFERROR(VLOOKUP(H912,Settings!$A$2:$C$10,2,FALSE),0)),2))</f>
        <v/>
      </c>
      <c r="N912" s="9" t="n"/>
      <c r="P912" s="22" t="n"/>
      <c r="Q912" s="22" t="n"/>
      <c r="R912" s="9" t="n"/>
      <c r="S912" s="9" t="n"/>
      <c r="T912" s="24">
        <f>IF(R912="","",ROUND(R912*IFERROR(VLOOKUP(H912,Settings!$A$2:$C$10,2,FALSE),0)+IFERROR(VLOOKUP(H912,Settings!$A$2:$C$10,3,FALSE),0),2))</f>
        <v/>
      </c>
      <c r="U912" s="24">
        <f>IF(R912="","",ROUND(R912-F912-N(S912)-IF(N(S912)&gt;0,Settings!$B$14,0)-T912,2))</f>
        <v/>
      </c>
      <c r="V912" s="23">
        <f>IF(OR(P912="",Q912=""),"",Q912-P912)</f>
        <v/>
      </c>
      <c r="W912" s="23">
        <f>IF(OR(P912="",O912&lt;&gt;"Listed"),"",TODAY()-P912)</f>
        <v/>
      </c>
    </row>
    <row r="913">
      <c r="E913" s="22" t="n"/>
      <c r="F913" s="9" t="n"/>
      <c r="I913" s="9" t="n"/>
      <c r="J913" s="23">
        <f>IF(A913="","",COUNTIFS(Comps!$A$2:$A$1000,A913,Comps!$C$2:$C$1000,"Sold",Comps!$H$2:$H$1000,"&lt;&gt;Loose"))</f>
        <v/>
      </c>
      <c r="K913" s="24">
        <f>IF(A913="","",IFERROR(AVERAGEIFS(Comps!$E$2:$E$1000,Comps!$A$2:$A$1000,A913,Comps!$C$2:$C$1000,"Sold",Comps!$H$2:$H$1000,"&lt;&gt;Loose"),""))</f>
        <v/>
      </c>
      <c r="L913" s="23">
        <f>IF(OR(A913="",J913=0),"",TEXT(MINIFS(Comps!$E$2:$E$1000,Comps!$A$2:$A$1000,A913,Comps!$C$2:$C$1000,"Sold",Comps!$H$2:$H$1000,"&lt;&gt;Loose"),"0")&amp;"-"&amp;TEXT(MAXIFS(Comps!$E$2:$E$1000,Comps!$A$2:$A$1000,A913,Comps!$C$2:$C$1000,"Sold",Comps!$H$2:$H$1000,"&lt;&gt;Loose"),"0"))</f>
        <v/>
      </c>
      <c r="M913" s="24">
        <f>IF(OR(F913="",H913=""),"",ROUND((F913+N(I913)+IF(N(I913)&gt;0,Settings!$B$14,0)+IFERROR(VLOOKUP(H913,Settings!$A$2:$C$10,3,FALSE),0)+Settings!$B$13)/(1-IFERROR(VLOOKUP(H913,Settings!$A$2:$C$10,2,FALSE),0)),2))</f>
        <v/>
      </c>
      <c r="N913" s="9" t="n"/>
      <c r="P913" s="22" t="n"/>
      <c r="Q913" s="22" t="n"/>
      <c r="R913" s="9" t="n"/>
      <c r="S913" s="9" t="n"/>
      <c r="T913" s="24">
        <f>IF(R913="","",ROUND(R913*IFERROR(VLOOKUP(H913,Settings!$A$2:$C$10,2,FALSE),0)+IFERROR(VLOOKUP(H913,Settings!$A$2:$C$10,3,FALSE),0),2))</f>
        <v/>
      </c>
      <c r="U913" s="24">
        <f>IF(R913="","",ROUND(R913-F913-N(S913)-IF(N(S913)&gt;0,Settings!$B$14,0)-T913,2))</f>
        <v/>
      </c>
      <c r="V913" s="23">
        <f>IF(OR(P913="",Q913=""),"",Q913-P913)</f>
        <v/>
      </c>
      <c r="W913" s="23">
        <f>IF(OR(P913="",O913&lt;&gt;"Listed"),"",TODAY()-P913)</f>
        <v/>
      </c>
    </row>
    <row r="914">
      <c r="E914" s="22" t="n"/>
      <c r="F914" s="9" t="n"/>
      <c r="I914" s="9" t="n"/>
      <c r="J914" s="23">
        <f>IF(A914="","",COUNTIFS(Comps!$A$2:$A$1000,A914,Comps!$C$2:$C$1000,"Sold",Comps!$H$2:$H$1000,"&lt;&gt;Loose"))</f>
        <v/>
      </c>
      <c r="K914" s="24">
        <f>IF(A914="","",IFERROR(AVERAGEIFS(Comps!$E$2:$E$1000,Comps!$A$2:$A$1000,A914,Comps!$C$2:$C$1000,"Sold",Comps!$H$2:$H$1000,"&lt;&gt;Loose"),""))</f>
        <v/>
      </c>
      <c r="L914" s="23">
        <f>IF(OR(A914="",J914=0),"",TEXT(MINIFS(Comps!$E$2:$E$1000,Comps!$A$2:$A$1000,A914,Comps!$C$2:$C$1000,"Sold",Comps!$H$2:$H$1000,"&lt;&gt;Loose"),"0")&amp;"-"&amp;TEXT(MAXIFS(Comps!$E$2:$E$1000,Comps!$A$2:$A$1000,A914,Comps!$C$2:$C$1000,"Sold",Comps!$H$2:$H$1000,"&lt;&gt;Loose"),"0"))</f>
        <v/>
      </c>
      <c r="M914" s="24">
        <f>IF(OR(F914="",H914=""),"",ROUND((F914+N(I914)+IF(N(I914)&gt;0,Settings!$B$14,0)+IFERROR(VLOOKUP(H914,Settings!$A$2:$C$10,3,FALSE),0)+Settings!$B$13)/(1-IFERROR(VLOOKUP(H914,Settings!$A$2:$C$10,2,FALSE),0)),2))</f>
        <v/>
      </c>
      <c r="N914" s="9" t="n"/>
      <c r="P914" s="22" t="n"/>
      <c r="Q914" s="22" t="n"/>
      <c r="R914" s="9" t="n"/>
      <c r="S914" s="9" t="n"/>
      <c r="T914" s="24">
        <f>IF(R914="","",ROUND(R914*IFERROR(VLOOKUP(H914,Settings!$A$2:$C$10,2,FALSE),0)+IFERROR(VLOOKUP(H914,Settings!$A$2:$C$10,3,FALSE),0),2))</f>
        <v/>
      </c>
      <c r="U914" s="24">
        <f>IF(R914="","",ROUND(R914-F914-N(S914)-IF(N(S914)&gt;0,Settings!$B$14,0)-T914,2))</f>
        <v/>
      </c>
      <c r="V914" s="23">
        <f>IF(OR(P914="",Q914=""),"",Q914-P914)</f>
        <v/>
      </c>
      <c r="W914" s="23">
        <f>IF(OR(P914="",O914&lt;&gt;"Listed"),"",TODAY()-P914)</f>
        <v/>
      </c>
    </row>
    <row r="915">
      <c r="E915" s="22" t="n"/>
      <c r="F915" s="9" t="n"/>
      <c r="I915" s="9" t="n"/>
      <c r="J915" s="23">
        <f>IF(A915="","",COUNTIFS(Comps!$A$2:$A$1000,A915,Comps!$C$2:$C$1000,"Sold",Comps!$H$2:$H$1000,"&lt;&gt;Loose"))</f>
        <v/>
      </c>
      <c r="K915" s="24">
        <f>IF(A915="","",IFERROR(AVERAGEIFS(Comps!$E$2:$E$1000,Comps!$A$2:$A$1000,A915,Comps!$C$2:$C$1000,"Sold",Comps!$H$2:$H$1000,"&lt;&gt;Loose"),""))</f>
        <v/>
      </c>
      <c r="L915" s="23">
        <f>IF(OR(A915="",J915=0),"",TEXT(MINIFS(Comps!$E$2:$E$1000,Comps!$A$2:$A$1000,A915,Comps!$C$2:$C$1000,"Sold",Comps!$H$2:$H$1000,"&lt;&gt;Loose"),"0")&amp;"-"&amp;TEXT(MAXIFS(Comps!$E$2:$E$1000,Comps!$A$2:$A$1000,A915,Comps!$C$2:$C$1000,"Sold",Comps!$H$2:$H$1000,"&lt;&gt;Loose"),"0"))</f>
        <v/>
      </c>
      <c r="M915" s="24">
        <f>IF(OR(F915="",H915=""),"",ROUND((F915+N(I915)+IF(N(I915)&gt;0,Settings!$B$14,0)+IFERROR(VLOOKUP(H915,Settings!$A$2:$C$10,3,FALSE),0)+Settings!$B$13)/(1-IFERROR(VLOOKUP(H915,Settings!$A$2:$C$10,2,FALSE),0)),2))</f>
        <v/>
      </c>
      <c r="N915" s="9" t="n"/>
      <c r="P915" s="22" t="n"/>
      <c r="Q915" s="22" t="n"/>
      <c r="R915" s="9" t="n"/>
      <c r="S915" s="9" t="n"/>
      <c r="T915" s="24">
        <f>IF(R915="","",ROUND(R915*IFERROR(VLOOKUP(H915,Settings!$A$2:$C$10,2,FALSE),0)+IFERROR(VLOOKUP(H915,Settings!$A$2:$C$10,3,FALSE),0),2))</f>
        <v/>
      </c>
      <c r="U915" s="24">
        <f>IF(R915="","",ROUND(R915-F915-N(S915)-IF(N(S915)&gt;0,Settings!$B$14,0)-T915,2))</f>
        <v/>
      </c>
      <c r="V915" s="23">
        <f>IF(OR(P915="",Q915=""),"",Q915-P915)</f>
        <v/>
      </c>
      <c r="W915" s="23">
        <f>IF(OR(P915="",O915&lt;&gt;"Listed"),"",TODAY()-P915)</f>
        <v/>
      </c>
    </row>
    <row r="916">
      <c r="E916" s="22" t="n"/>
      <c r="F916" s="9" t="n"/>
      <c r="I916" s="9" t="n"/>
      <c r="J916" s="23">
        <f>IF(A916="","",COUNTIFS(Comps!$A$2:$A$1000,A916,Comps!$C$2:$C$1000,"Sold",Comps!$H$2:$H$1000,"&lt;&gt;Loose"))</f>
        <v/>
      </c>
      <c r="K916" s="24">
        <f>IF(A916="","",IFERROR(AVERAGEIFS(Comps!$E$2:$E$1000,Comps!$A$2:$A$1000,A916,Comps!$C$2:$C$1000,"Sold",Comps!$H$2:$H$1000,"&lt;&gt;Loose"),""))</f>
        <v/>
      </c>
      <c r="L916" s="23">
        <f>IF(OR(A916="",J916=0),"",TEXT(MINIFS(Comps!$E$2:$E$1000,Comps!$A$2:$A$1000,A916,Comps!$C$2:$C$1000,"Sold",Comps!$H$2:$H$1000,"&lt;&gt;Loose"),"0")&amp;"-"&amp;TEXT(MAXIFS(Comps!$E$2:$E$1000,Comps!$A$2:$A$1000,A916,Comps!$C$2:$C$1000,"Sold",Comps!$H$2:$H$1000,"&lt;&gt;Loose"),"0"))</f>
        <v/>
      </c>
      <c r="M916" s="24">
        <f>IF(OR(F916="",H916=""),"",ROUND((F916+N(I916)+IF(N(I916)&gt;0,Settings!$B$14,0)+IFERROR(VLOOKUP(H916,Settings!$A$2:$C$10,3,FALSE),0)+Settings!$B$13)/(1-IFERROR(VLOOKUP(H916,Settings!$A$2:$C$10,2,FALSE),0)),2))</f>
        <v/>
      </c>
      <c r="N916" s="9" t="n"/>
      <c r="P916" s="22" t="n"/>
      <c r="Q916" s="22" t="n"/>
      <c r="R916" s="9" t="n"/>
      <c r="S916" s="9" t="n"/>
      <c r="T916" s="24">
        <f>IF(R916="","",ROUND(R916*IFERROR(VLOOKUP(H916,Settings!$A$2:$C$10,2,FALSE),0)+IFERROR(VLOOKUP(H916,Settings!$A$2:$C$10,3,FALSE),0),2))</f>
        <v/>
      </c>
      <c r="U916" s="24">
        <f>IF(R916="","",ROUND(R916-F916-N(S916)-IF(N(S916)&gt;0,Settings!$B$14,0)-T916,2))</f>
        <v/>
      </c>
      <c r="V916" s="23">
        <f>IF(OR(P916="",Q916=""),"",Q916-P916)</f>
        <v/>
      </c>
      <c r="W916" s="23">
        <f>IF(OR(P916="",O916&lt;&gt;"Listed"),"",TODAY()-P916)</f>
        <v/>
      </c>
    </row>
    <row r="917">
      <c r="E917" s="22" t="n"/>
      <c r="F917" s="9" t="n"/>
      <c r="I917" s="9" t="n"/>
      <c r="J917" s="23">
        <f>IF(A917="","",COUNTIFS(Comps!$A$2:$A$1000,A917,Comps!$C$2:$C$1000,"Sold",Comps!$H$2:$H$1000,"&lt;&gt;Loose"))</f>
        <v/>
      </c>
      <c r="K917" s="24">
        <f>IF(A917="","",IFERROR(AVERAGEIFS(Comps!$E$2:$E$1000,Comps!$A$2:$A$1000,A917,Comps!$C$2:$C$1000,"Sold",Comps!$H$2:$H$1000,"&lt;&gt;Loose"),""))</f>
        <v/>
      </c>
      <c r="L917" s="23">
        <f>IF(OR(A917="",J917=0),"",TEXT(MINIFS(Comps!$E$2:$E$1000,Comps!$A$2:$A$1000,A917,Comps!$C$2:$C$1000,"Sold",Comps!$H$2:$H$1000,"&lt;&gt;Loose"),"0")&amp;"-"&amp;TEXT(MAXIFS(Comps!$E$2:$E$1000,Comps!$A$2:$A$1000,A917,Comps!$C$2:$C$1000,"Sold",Comps!$H$2:$H$1000,"&lt;&gt;Loose"),"0"))</f>
        <v/>
      </c>
      <c r="M917" s="24">
        <f>IF(OR(F917="",H917=""),"",ROUND((F917+N(I917)+IF(N(I917)&gt;0,Settings!$B$14,0)+IFERROR(VLOOKUP(H917,Settings!$A$2:$C$10,3,FALSE),0)+Settings!$B$13)/(1-IFERROR(VLOOKUP(H917,Settings!$A$2:$C$10,2,FALSE),0)),2))</f>
        <v/>
      </c>
      <c r="N917" s="9" t="n"/>
      <c r="P917" s="22" t="n"/>
      <c r="Q917" s="22" t="n"/>
      <c r="R917" s="9" t="n"/>
      <c r="S917" s="9" t="n"/>
      <c r="T917" s="24">
        <f>IF(R917="","",ROUND(R917*IFERROR(VLOOKUP(H917,Settings!$A$2:$C$10,2,FALSE),0)+IFERROR(VLOOKUP(H917,Settings!$A$2:$C$10,3,FALSE),0),2))</f>
        <v/>
      </c>
      <c r="U917" s="24">
        <f>IF(R917="","",ROUND(R917-F917-N(S917)-IF(N(S917)&gt;0,Settings!$B$14,0)-T917,2))</f>
        <v/>
      </c>
      <c r="V917" s="23">
        <f>IF(OR(P917="",Q917=""),"",Q917-P917)</f>
        <v/>
      </c>
      <c r="W917" s="23">
        <f>IF(OR(P917="",O917&lt;&gt;"Listed"),"",TODAY()-P917)</f>
        <v/>
      </c>
    </row>
    <row r="918">
      <c r="E918" s="22" t="n"/>
      <c r="F918" s="9" t="n"/>
      <c r="I918" s="9" t="n"/>
      <c r="J918" s="23">
        <f>IF(A918="","",COUNTIFS(Comps!$A$2:$A$1000,A918,Comps!$C$2:$C$1000,"Sold",Comps!$H$2:$H$1000,"&lt;&gt;Loose"))</f>
        <v/>
      </c>
      <c r="K918" s="24">
        <f>IF(A918="","",IFERROR(AVERAGEIFS(Comps!$E$2:$E$1000,Comps!$A$2:$A$1000,A918,Comps!$C$2:$C$1000,"Sold",Comps!$H$2:$H$1000,"&lt;&gt;Loose"),""))</f>
        <v/>
      </c>
      <c r="L918" s="23">
        <f>IF(OR(A918="",J918=0),"",TEXT(MINIFS(Comps!$E$2:$E$1000,Comps!$A$2:$A$1000,A918,Comps!$C$2:$C$1000,"Sold",Comps!$H$2:$H$1000,"&lt;&gt;Loose"),"0")&amp;"-"&amp;TEXT(MAXIFS(Comps!$E$2:$E$1000,Comps!$A$2:$A$1000,A918,Comps!$C$2:$C$1000,"Sold",Comps!$H$2:$H$1000,"&lt;&gt;Loose"),"0"))</f>
        <v/>
      </c>
      <c r="M918" s="24">
        <f>IF(OR(F918="",H918=""),"",ROUND((F918+N(I918)+IF(N(I918)&gt;0,Settings!$B$14,0)+IFERROR(VLOOKUP(H918,Settings!$A$2:$C$10,3,FALSE),0)+Settings!$B$13)/(1-IFERROR(VLOOKUP(H918,Settings!$A$2:$C$10,2,FALSE),0)),2))</f>
        <v/>
      </c>
      <c r="N918" s="9" t="n"/>
      <c r="P918" s="22" t="n"/>
      <c r="Q918" s="22" t="n"/>
      <c r="R918" s="9" t="n"/>
      <c r="S918" s="9" t="n"/>
      <c r="T918" s="24">
        <f>IF(R918="","",ROUND(R918*IFERROR(VLOOKUP(H918,Settings!$A$2:$C$10,2,FALSE),0)+IFERROR(VLOOKUP(H918,Settings!$A$2:$C$10,3,FALSE),0),2))</f>
        <v/>
      </c>
      <c r="U918" s="24">
        <f>IF(R918="","",ROUND(R918-F918-N(S918)-IF(N(S918)&gt;0,Settings!$B$14,0)-T918,2))</f>
        <v/>
      </c>
      <c r="V918" s="23">
        <f>IF(OR(P918="",Q918=""),"",Q918-P918)</f>
        <v/>
      </c>
      <c r="W918" s="23">
        <f>IF(OR(P918="",O918&lt;&gt;"Listed"),"",TODAY()-P918)</f>
        <v/>
      </c>
    </row>
    <row r="919">
      <c r="E919" s="22" t="n"/>
      <c r="F919" s="9" t="n"/>
      <c r="I919" s="9" t="n"/>
      <c r="J919" s="23">
        <f>IF(A919="","",COUNTIFS(Comps!$A$2:$A$1000,A919,Comps!$C$2:$C$1000,"Sold",Comps!$H$2:$H$1000,"&lt;&gt;Loose"))</f>
        <v/>
      </c>
      <c r="K919" s="24">
        <f>IF(A919="","",IFERROR(AVERAGEIFS(Comps!$E$2:$E$1000,Comps!$A$2:$A$1000,A919,Comps!$C$2:$C$1000,"Sold",Comps!$H$2:$H$1000,"&lt;&gt;Loose"),""))</f>
        <v/>
      </c>
      <c r="L919" s="23">
        <f>IF(OR(A919="",J919=0),"",TEXT(MINIFS(Comps!$E$2:$E$1000,Comps!$A$2:$A$1000,A919,Comps!$C$2:$C$1000,"Sold",Comps!$H$2:$H$1000,"&lt;&gt;Loose"),"0")&amp;"-"&amp;TEXT(MAXIFS(Comps!$E$2:$E$1000,Comps!$A$2:$A$1000,A919,Comps!$C$2:$C$1000,"Sold",Comps!$H$2:$H$1000,"&lt;&gt;Loose"),"0"))</f>
        <v/>
      </c>
      <c r="M919" s="24">
        <f>IF(OR(F919="",H919=""),"",ROUND((F919+N(I919)+IF(N(I919)&gt;0,Settings!$B$14,0)+IFERROR(VLOOKUP(H919,Settings!$A$2:$C$10,3,FALSE),0)+Settings!$B$13)/(1-IFERROR(VLOOKUP(H919,Settings!$A$2:$C$10,2,FALSE),0)),2))</f>
        <v/>
      </c>
      <c r="N919" s="9" t="n"/>
      <c r="P919" s="22" t="n"/>
      <c r="Q919" s="22" t="n"/>
      <c r="R919" s="9" t="n"/>
      <c r="S919" s="9" t="n"/>
      <c r="T919" s="24">
        <f>IF(R919="","",ROUND(R919*IFERROR(VLOOKUP(H919,Settings!$A$2:$C$10,2,FALSE),0)+IFERROR(VLOOKUP(H919,Settings!$A$2:$C$10,3,FALSE),0),2))</f>
        <v/>
      </c>
      <c r="U919" s="24">
        <f>IF(R919="","",ROUND(R919-F919-N(S919)-IF(N(S919)&gt;0,Settings!$B$14,0)-T919,2))</f>
        <v/>
      </c>
      <c r="V919" s="23">
        <f>IF(OR(P919="",Q919=""),"",Q919-P919)</f>
        <v/>
      </c>
      <c r="W919" s="23">
        <f>IF(OR(P919="",O919&lt;&gt;"Listed"),"",TODAY()-P919)</f>
        <v/>
      </c>
    </row>
    <row r="920">
      <c r="E920" s="22" t="n"/>
      <c r="F920" s="9" t="n"/>
      <c r="I920" s="9" t="n"/>
      <c r="J920" s="23">
        <f>IF(A920="","",COUNTIFS(Comps!$A$2:$A$1000,A920,Comps!$C$2:$C$1000,"Sold",Comps!$H$2:$H$1000,"&lt;&gt;Loose"))</f>
        <v/>
      </c>
      <c r="K920" s="24">
        <f>IF(A920="","",IFERROR(AVERAGEIFS(Comps!$E$2:$E$1000,Comps!$A$2:$A$1000,A920,Comps!$C$2:$C$1000,"Sold",Comps!$H$2:$H$1000,"&lt;&gt;Loose"),""))</f>
        <v/>
      </c>
      <c r="L920" s="23">
        <f>IF(OR(A920="",J920=0),"",TEXT(MINIFS(Comps!$E$2:$E$1000,Comps!$A$2:$A$1000,A920,Comps!$C$2:$C$1000,"Sold",Comps!$H$2:$H$1000,"&lt;&gt;Loose"),"0")&amp;"-"&amp;TEXT(MAXIFS(Comps!$E$2:$E$1000,Comps!$A$2:$A$1000,A920,Comps!$C$2:$C$1000,"Sold",Comps!$H$2:$H$1000,"&lt;&gt;Loose"),"0"))</f>
        <v/>
      </c>
      <c r="M920" s="24">
        <f>IF(OR(F920="",H920=""),"",ROUND((F920+N(I920)+IF(N(I920)&gt;0,Settings!$B$14,0)+IFERROR(VLOOKUP(H920,Settings!$A$2:$C$10,3,FALSE),0)+Settings!$B$13)/(1-IFERROR(VLOOKUP(H920,Settings!$A$2:$C$10,2,FALSE),0)),2))</f>
        <v/>
      </c>
      <c r="N920" s="9" t="n"/>
      <c r="P920" s="22" t="n"/>
      <c r="Q920" s="22" t="n"/>
      <c r="R920" s="9" t="n"/>
      <c r="S920" s="9" t="n"/>
      <c r="T920" s="24">
        <f>IF(R920="","",ROUND(R920*IFERROR(VLOOKUP(H920,Settings!$A$2:$C$10,2,FALSE),0)+IFERROR(VLOOKUP(H920,Settings!$A$2:$C$10,3,FALSE),0),2))</f>
        <v/>
      </c>
      <c r="U920" s="24">
        <f>IF(R920="","",ROUND(R920-F920-N(S920)-IF(N(S920)&gt;0,Settings!$B$14,0)-T920,2))</f>
        <v/>
      </c>
      <c r="V920" s="23">
        <f>IF(OR(P920="",Q920=""),"",Q920-P920)</f>
        <v/>
      </c>
      <c r="W920" s="23">
        <f>IF(OR(P920="",O920&lt;&gt;"Listed"),"",TODAY()-P920)</f>
        <v/>
      </c>
    </row>
    <row r="921">
      <c r="E921" s="22" t="n"/>
      <c r="F921" s="9" t="n"/>
      <c r="I921" s="9" t="n"/>
      <c r="J921" s="23">
        <f>IF(A921="","",COUNTIFS(Comps!$A$2:$A$1000,A921,Comps!$C$2:$C$1000,"Sold",Comps!$H$2:$H$1000,"&lt;&gt;Loose"))</f>
        <v/>
      </c>
      <c r="K921" s="24">
        <f>IF(A921="","",IFERROR(AVERAGEIFS(Comps!$E$2:$E$1000,Comps!$A$2:$A$1000,A921,Comps!$C$2:$C$1000,"Sold",Comps!$H$2:$H$1000,"&lt;&gt;Loose"),""))</f>
        <v/>
      </c>
      <c r="L921" s="23">
        <f>IF(OR(A921="",J921=0),"",TEXT(MINIFS(Comps!$E$2:$E$1000,Comps!$A$2:$A$1000,A921,Comps!$C$2:$C$1000,"Sold",Comps!$H$2:$H$1000,"&lt;&gt;Loose"),"0")&amp;"-"&amp;TEXT(MAXIFS(Comps!$E$2:$E$1000,Comps!$A$2:$A$1000,A921,Comps!$C$2:$C$1000,"Sold",Comps!$H$2:$H$1000,"&lt;&gt;Loose"),"0"))</f>
        <v/>
      </c>
      <c r="M921" s="24">
        <f>IF(OR(F921="",H921=""),"",ROUND((F921+N(I921)+IF(N(I921)&gt;0,Settings!$B$14,0)+IFERROR(VLOOKUP(H921,Settings!$A$2:$C$10,3,FALSE),0)+Settings!$B$13)/(1-IFERROR(VLOOKUP(H921,Settings!$A$2:$C$10,2,FALSE),0)),2))</f>
        <v/>
      </c>
      <c r="N921" s="9" t="n"/>
      <c r="P921" s="22" t="n"/>
      <c r="Q921" s="22" t="n"/>
      <c r="R921" s="9" t="n"/>
      <c r="S921" s="9" t="n"/>
      <c r="T921" s="24">
        <f>IF(R921="","",ROUND(R921*IFERROR(VLOOKUP(H921,Settings!$A$2:$C$10,2,FALSE),0)+IFERROR(VLOOKUP(H921,Settings!$A$2:$C$10,3,FALSE),0),2))</f>
        <v/>
      </c>
      <c r="U921" s="24">
        <f>IF(R921="","",ROUND(R921-F921-N(S921)-IF(N(S921)&gt;0,Settings!$B$14,0)-T921,2))</f>
        <v/>
      </c>
      <c r="V921" s="23">
        <f>IF(OR(P921="",Q921=""),"",Q921-P921)</f>
        <v/>
      </c>
      <c r="W921" s="23">
        <f>IF(OR(P921="",O921&lt;&gt;"Listed"),"",TODAY()-P921)</f>
        <v/>
      </c>
    </row>
    <row r="922">
      <c r="E922" s="22" t="n"/>
      <c r="F922" s="9" t="n"/>
      <c r="I922" s="9" t="n"/>
      <c r="J922" s="23">
        <f>IF(A922="","",COUNTIFS(Comps!$A$2:$A$1000,A922,Comps!$C$2:$C$1000,"Sold",Comps!$H$2:$H$1000,"&lt;&gt;Loose"))</f>
        <v/>
      </c>
      <c r="K922" s="24">
        <f>IF(A922="","",IFERROR(AVERAGEIFS(Comps!$E$2:$E$1000,Comps!$A$2:$A$1000,A922,Comps!$C$2:$C$1000,"Sold",Comps!$H$2:$H$1000,"&lt;&gt;Loose"),""))</f>
        <v/>
      </c>
      <c r="L922" s="23">
        <f>IF(OR(A922="",J922=0),"",TEXT(MINIFS(Comps!$E$2:$E$1000,Comps!$A$2:$A$1000,A922,Comps!$C$2:$C$1000,"Sold",Comps!$H$2:$H$1000,"&lt;&gt;Loose"),"0")&amp;"-"&amp;TEXT(MAXIFS(Comps!$E$2:$E$1000,Comps!$A$2:$A$1000,A922,Comps!$C$2:$C$1000,"Sold",Comps!$H$2:$H$1000,"&lt;&gt;Loose"),"0"))</f>
        <v/>
      </c>
      <c r="M922" s="24">
        <f>IF(OR(F922="",H922=""),"",ROUND((F922+N(I922)+IF(N(I922)&gt;0,Settings!$B$14,0)+IFERROR(VLOOKUP(H922,Settings!$A$2:$C$10,3,FALSE),0)+Settings!$B$13)/(1-IFERROR(VLOOKUP(H922,Settings!$A$2:$C$10,2,FALSE),0)),2))</f>
        <v/>
      </c>
      <c r="N922" s="9" t="n"/>
      <c r="P922" s="22" t="n"/>
      <c r="Q922" s="22" t="n"/>
      <c r="R922" s="9" t="n"/>
      <c r="S922" s="9" t="n"/>
      <c r="T922" s="24">
        <f>IF(R922="","",ROUND(R922*IFERROR(VLOOKUP(H922,Settings!$A$2:$C$10,2,FALSE),0)+IFERROR(VLOOKUP(H922,Settings!$A$2:$C$10,3,FALSE),0),2))</f>
        <v/>
      </c>
      <c r="U922" s="24">
        <f>IF(R922="","",ROUND(R922-F922-N(S922)-IF(N(S922)&gt;0,Settings!$B$14,0)-T922,2))</f>
        <v/>
      </c>
      <c r="V922" s="23">
        <f>IF(OR(P922="",Q922=""),"",Q922-P922)</f>
        <v/>
      </c>
      <c r="W922" s="23">
        <f>IF(OR(P922="",O922&lt;&gt;"Listed"),"",TODAY()-P922)</f>
        <v/>
      </c>
    </row>
    <row r="923">
      <c r="E923" s="22" t="n"/>
      <c r="F923" s="9" t="n"/>
      <c r="I923" s="9" t="n"/>
      <c r="J923" s="23">
        <f>IF(A923="","",COUNTIFS(Comps!$A$2:$A$1000,A923,Comps!$C$2:$C$1000,"Sold",Comps!$H$2:$H$1000,"&lt;&gt;Loose"))</f>
        <v/>
      </c>
      <c r="K923" s="24">
        <f>IF(A923="","",IFERROR(AVERAGEIFS(Comps!$E$2:$E$1000,Comps!$A$2:$A$1000,A923,Comps!$C$2:$C$1000,"Sold",Comps!$H$2:$H$1000,"&lt;&gt;Loose"),""))</f>
        <v/>
      </c>
      <c r="L923" s="23">
        <f>IF(OR(A923="",J923=0),"",TEXT(MINIFS(Comps!$E$2:$E$1000,Comps!$A$2:$A$1000,A923,Comps!$C$2:$C$1000,"Sold",Comps!$H$2:$H$1000,"&lt;&gt;Loose"),"0")&amp;"-"&amp;TEXT(MAXIFS(Comps!$E$2:$E$1000,Comps!$A$2:$A$1000,A923,Comps!$C$2:$C$1000,"Sold",Comps!$H$2:$H$1000,"&lt;&gt;Loose"),"0"))</f>
        <v/>
      </c>
      <c r="M923" s="24">
        <f>IF(OR(F923="",H923=""),"",ROUND((F923+N(I923)+IF(N(I923)&gt;0,Settings!$B$14,0)+IFERROR(VLOOKUP(H923,Settings!$A$2:$C$10,3,FALSE),0)+Settings!$B$13)/(1-IFERROR(VLOOKUP(H923,Settings!$A$2:$C$10,2,FALSE),0)),2))</f>
        <v/>
      </c>
      <c r="N923" s="9" t="n"/>
      <c r="P923" s="22" t="n"/>
      <c r="Q923" s="22" t="n"/>
      <c r="R923" s="9" t="n"/>
      <c r="S923" s="9" t="n"/>
      <c r="T923" s="24">
        <f>IF(R923="","",ROUND(R923*IFERROR(VLOOKUP(H923,Settings!$A$2:$C$10,2,FALSE),0)+IFERROR(VLOOKUP(H923,Settings!$A$2:$C$10,3,FALSE),0),2))</f>
        <v/>
      </c>
      <c r="U923" s="24">
        <f>IF(R923="","",ROUND(R923-F923-N(S923)-IF(N(S923)&gt;0,Settings!$B$14,0)-T923,2))</f>
        <v/>
      </c>
      <c r="V923" s="23">
        <f>IF(OR(P923="",Q923=""),"",Q923-P923)</f>
        <v/>
      </c>
      <c r="W923" s="23">
        <f>IF(OR(P923="",O923&lt;&gt;"Listed"),"",TODAY()-P923)</f>
        <v/>
      </c>
    </row>
    <row r="924">
      <c r="E924" s="22" t="n"/>
      <c r="F924" s="9" t="n"/>
      <c r="I924" s="9" t="n"/>
      <c r="J924" s="23">
        <f>IF(A924="","",COUNTIFS(Comps!$A$2:$A$1000,A924,Comps!$C$2:$C$1000,"Sold",Comps!$H$2:$H$1000,"&lt;&gt;Loose"))</f>
        <v/>
      </c>
      <c r="K924" s="24">
        <f>IF(A924="","",IFERROR(AVERAGEIFS(Comps!$E$2:$E$1000,Comps!$A$2:$A$1000,A924,Comps!$C$2:$C$1000,"Sold",Comps!$H$2:$H$1000,"&lt;&gt;Loose"),""))</f>
        <v/>
      </c>
      <c r="L924" s="23">
        <f>IF(OR(A924="",J924=0),"",TEXT(MINIFS(Comps!$E$2:$E$1000,Comps!$A$2:$A$1000,A924,Comps!$C$2:$C$1000,"Sold",Comps!$H$2:$H$1000,"&lt;&gt;Loose"),"0")&amp;"-"&amp;TEXT(MAXIFS(Comps!$E$2:$E$1000,Comps!$A$2:$A$1000,A924,Comps!$C$2:$C$1000,"Sold",Comps!$H$2:$H$1000,"&lt;&gt;Loose"),"0"))</f>
        <v/>
      </c>
      <c r="M924" s="24">
        <f>IF(OR(F924="",H924=""),"",ROUND((F924+N(I924)+IF(N(I924)&gt;0,Settings!$B$14,0)+IFERROR(VLOOKUP(H924,Settings!$A$2:$C$10,3,FALSE),0)+Settings!$B$13)/(1-IFERROR(VLOOKUP(H924,Settings!$A$2:$C$10,2,FALSE),0)),2))</f>
        <v/>
      </c>
      <c r="N924" s="9" t="n"/>
      <c r="P924" s="22" t="n"/>
      <c r="Q924" s="22" t="n"/>
      <c r="R924" s="9" t="n"/>
      <c r="S924" s="9" t="n"/>
      <c r="T924" s="24">
        <f>IF(R924="","",ROUND(R924*IFERROR(VLOOKUP(H924,Settings!$A$2:$C$10,2,FALSE),0)+IFERROR(VLOOKUP(H924,Settings!$A$2:$C$10,3,FALSE),0),2))</f>
        <v/>
      </c>
      <c r="U924" s="24">
        <f>IF(R924="","",ROUND(R924-F924-N(S924)-IF(N(S924)&gt;0,Settings!$B$14,0)-T924,2))</f>
        <v/>
      </c>
      <c r="V924" s="23">
        <f>IF(OR(P924="",Q924=""),"",Q924-P924)</f>
        <v/>
      </c>
      <c r="W924" s="23">
        <f>IF(OR(P924="",O924&lt;&gt;"Listed"),"",TODAY()-P924)</f>
        <v/>
      </c>
    </row>
    <row r="925">
      <c r="E925" s="22" t="n"/>
      <c r="F925" s="9" t="n"/>
      <c r="I925" s="9" t="n"/>
      <c r="J925" s="23">
        <f>IF(A925="","",COUNTIFS(Comps!$A$2:$A$1000,A925,Comps!$C$2:$C$1000,"Sold",Comps!$H$2:$H$1000,"&lt;&gt;Loose"))</f>
        <v/>
      </c>
      <c r="K925" s="24">
        <f>IF(A925="","",IFERROR(AVERAGEIFS(Comps!$E$2:$E$1000,Comps!$A$2:$A$1000,A925,Comps!$C$2:$C$1000,"Sold",Comps!$H$2:$H$1000,"&lt;&gt;Loose"),""))</f>
        <v/>
      </c>
      <c r="L925" s="23">
        <f>IF(OR(A925="",J925=0),"",TEXT(MINIFS(Comps!$E$2:$E$1000,Comps!$A$2:$A$1000,A925,Comps!$C$2:$C$1000,"Sold",Comps!$H$2:$H$1000,"&lt;&gt;Loose"),"0")&amp;"-"&amp;TEXT(MAXIFS(Comps!$E$2:$E$1000,Comps!$A$2:$A$1000,A925,Comps!$C$2:$C$1000,"Sold",Comps!$H$2:$H$1000,"&lt;&gt;Loose"),"0"))</f>
        <v/>
      </c>
      <c r="M925" s="24">
        <f>IF(OR(F925="",H925=""),"",ROUND((F925+N(I925)+IF(N(I925)&gt;0,Settings!$B$14,0)+IFERROR(VLOOKUP(H925,Settings!$A$2:$C$10,3,FALSE),0)+Settings!$B$13)/(1-IFERROR(VLOOKUP(H925,Settings!$A$2:$C$10,2,FALSE),0)),2))</f>
        <v/>
      </c>
      <c r="N925" s="9" t="n"/>
      <c r="P925" s="22" t="n"/>
      <c r="Q925" s="22" t="n"/>
      <c r="R925" s="9" t="n"/>
      <c r="S925" s="9" t="n"/>
      <c r="T925" s="24">
        <f>IF(R925="","",ROUND(R925*IFERROR(VLOOKUP(H925,Settings!$A$2:$C$10,2,FALSE),0)+IFERROR(VLOOKUP(H925,Settings!$A$2:$C$10,3,FALSE),0),2))</f>
        <v/>
      </c>
      <c r="U925" s="24">
        <f>IF(R925="","",ROUND(R925-F925-N(S925)-IF(N(S925)&gt;0,Settings!$B$14,0)-T925,2))</f>
        <v/>
      </c>
      <c r="V925" s="23">
        <f>IF(OR(P925="",Q925=""),"",Q925-P925)</f>
        <v/>
      </c>
      <c r="W925" s="23">
        <f>IF(OR(P925="",O925&lt;&gt;"Listed"),"",TODAY()-P925)</f>
        <v/>
      </c>
    </row>
    <row r="926">
      <c r="E926" s="22" t="n"/>
      <c r="F926" s="9" t="n"/>
      <c r="I926" s="9" t="n"/>
      <c r="J926" s="23">
        <f>IF(A926="","",COUNTIFS(Comps!$A$2:$A$1000,A926,Comps!$C$2:$C$1000,"Sold",Comps!$H$2:$H$1000,"&lt;&gt;Loose"))</f>
        <v/>
      </c>
      <c r="K926" s="24">
        <f>IF(A926="","",IFERROR(AVERAGEIFS(Comps!$E$2:$E$1000,Comps!$A$2:$A$1000,A926,Comps!$C$2:$C$1000,"Sold",Comps!$H$2:$H$1000,"&lt;&gt;Loose"),""))</f>
        <v/>
      </c>
      <c r="L926" s="23">
        <f>IF(OR(A926="",J926=0),"",TEXT(MINIFS(Comps!$E$2:$E$1000,Comps!$A$2:$A$1000,A926,Comps!$C$2:$C$1000,"Sold",Comps!$H$2:$H$1000,"&lt;&gt;Loose"),"0")&amp;"-"&amp;TEXT(MAXIFS(Comps!$E$2:$E$1000,Comps!$A$2:$A$1000,A926,Comps!$C$2:$C$1000,"Sold",Comps!$H$2:$H$1000,"&lt;&gt;Loose"),"0"))</f>
        <v/>
      </c>
      <c r="M926" s="24">
        <f>IF(OR(F926="",H926=""),"",ROUND((F926+N(I926)+IF(N(I926)&gt;0,Settings!$B$14,0)+IFERROR(VLOOKUP(H926,Settings!$A$2:$C$10,3,FALSE),0)+Settings!$B$13)/(1-IFERROR(VLOOKUP(H926,Settings!$A$2:$C$10,2,FALSE),0)),2))</f>
        <v/>
      </c>
      <c r="N926" s="9" t="n"/>
      <c r="P926" s="22" t="n"/>
      <c r="Q926" s="22" t="n"/>
      <c r="R926" s="9" t="n"/>
      <c r="S926" s="9" t="n"/>
      <c r="T926" s="24">
        <f>IF(R926="","",ROUND(R926*IFERROR(VLOOKUP(H926,Settings!$A$2:$C$10,2,FALSE),0)+IFERROR(VLOOKUP(H926,Settings!$A$2:$C$10,3,FALSE),0),2))</f>
        <v/>
      </c>
      <c r="U926" s="24">
        <f>IF(R926="","",ROUND(R926-F926-N(S926)-IF(N(S926)&gt;0,Settings!$B$14,0)-T926,2))</f>
        <v/>
      </c>
      <c r="V926" s="23">
        <f>IF(OR(P926="",Q926=""),"",Q926-P926)</f>
        <v/>
      </c>
      <c r="W926" s="23">
        <f>IF(OR(P926="",O926&lt;&gt;"Listed"),"",TODAY()-P926)</f>
        <v/>
      </c>
    </row>
    <row r="927">
      <c r="E927" s="22" t="n"/>
      <c r="F927" s="9" t="n"/>
      <c r="I927" s="9" t="n"/>
      <c r="J927" s="23">
        <f>IF(A927="","",COUNTIFS(Comps!$A$2:$A$1000,A927,Comps!$C$2:$C$1000,"Sold",Comps!$H$2:$H$1000,"&lt;&gt;Loose"))</f>
        <v/>
      </c>
      <c r="K927" s="24">
        <f>IF(A927="","",IFERROR(AVERAGEIFS(Comps!$E$2:$E$1000,Comps!$A$2:$A$1000,A927,Comps!$C$2:$C$1000,"Sold",Comps!$H$2:$H$1000,"&lt;&gt;Loose"),""))</f>
        <v/>
      </c>
      <c r="L927" s="23">
        <f>IF(OR(A927="",J927=0),"",TEXT(MINIFS(Comps!$E$2:$E$1000,Comps!$A$2:$A$1000,A927,Comps!$C$2:$C$1000,"Sold",Comps!$H$2:$H$1000,"&lt;&gt;Loose"),"0")&amp;"-"&amp;TEXT(MAXIFS(Comps!$E$2:$E$1000,Comps!$A$2:$A$1000,A927,Comps!$C$2:$C$1000,"Sold",Comps!$H$2:$H$1000,"&lt;&gt;Loose"),"0"))</f>
        <v/>
      </c>
      <c r="M927" s="24">
        <f>IF(OR(F927="",H927=""),"",ROUND((F927+N(I927)+IF(N(I927)&gt;0,Settings!$B$14,0)+IFERROR(VLOOKUP(H927,Settings!$A$2:$C$10,3,FALSE),0)+Settings!$B$13)/(1-IFERROR(VLOOKUP(H927,Settings!$A$2:$C$10,2,FALSE),0)),2))</f>
        <v/>
      </c>
      <c r="N927" s="9" t="n"/>
      <c r="P927" s="22" t="n"/>
      <c r="Q927" s="22" t="n"/>
      <c r="R927" s="9" t="n"/>
      <c r="S927" s="9" t="n"/>
      <c r="T927" s="24">
        <f>IF(R927="","",ROUND(R927*IFERROR(VLOOKUP(H927,Settings!$A$2:$C$10,2,FALSE),0)+IFERROR(VLOOKUP(H927,Settings!$A$2:$C$10,3,FALSE),0),2))</f>
        <v/>
      </c>
      <c r="U927" s="24">
        <f>IF(R927="","",ROUND(R927-F927-N(S927)-IF(N(S927)&gt;0,Settings!$B$14,0)-T927,2))</f>
        <v/>
      </c>
      <c r="V927" s="23">
        <f>IF(OR(P927="",Q927=""),"",Q927-P927)</f>
        <v/>
      </c>
      <c r="W927" s="23">
        <f>IF(OR(P927="",O927&lt;&gt;"Listed"),"",TODAY()-P927)</f>
        <v/>
      </c>
    </row>
    <row r="928">
      <c r="E928" s="22" t="n"/>
      <c r="F928" s="9" t="n"/>
      <c r="I928" s="9" t="n"/>
      <c r="J928" s="23">
        <f>IF(A928="","",COUNTIFS(Comps!$A$2:$A$1000,A928,Comps!$C$2:$C$1000,"Sold",Comps!$H$2:$H$1000,"&lt;&gt;Loose"))</f>
        <v/>
      </c>
      <c r="K928" s="24">
        <f>IF(A928="","",IFERROR(AVERAGEIFS(Comps!$E$2:$E$1000,Comps!$A$2:$A$1000,A928,Comps!$C$2:$C$1000,"Sold",Comps!$H$2:$H$1000,"&lt;&gt;Loose"),""))</f>
        <v/>
      </c>
      <c r="L928" s="23">
        <f>IF(OR(A928="",J928=0),"",TEXT(MINIFS(Comps!$E$2:$E$1000,Comps!$A$2:$A$1000,A928,Comps!$C$2:$C$1000,"Sold",Comps!$H$2:$H$1000,"&lt;&gt;Loose"),"0")&amp;"-"&amp;TEXT(MAXIFS(Comps!$E$2:$E$1000,Comps!$A$2:$A$1000,A928,Comps!$C$2:$C$1000,"Sold",Comps!$H$2:$H$1000,"&lt;&gt;Loose"),"0"))</f>
        <v/>
      </c>
      <c r="M928" s="24">
        <f>IF(OR(F928="",H928=""),"",ROUND((F928+N(I928)+IF(N(I928)&gt;0,Settings!$B$14,0)+IFERROR(VLOOKUP(H928,Settings!$A$2:$C$10,3,FALSE),0)+Settings!$B$13)/(1-IFERROR(VLOOKUP(H928,Settings!$A$2:$C$10,2,FALSE),0)),2))</f>
        <v/>
      </c>
      <c r="N928" s="9" t="n"/>
      <c r="P928" s="22" t="n"/>
      <c r="Q928" s="22" t="n"/>
      <c r="R928" s="9" t="n"/>
      <c r="S928" s="9" t="n"/>
      <c r="T928" s="24">
        <f>IF(R928="","",ROUND(R928*IFERROR(VLOOKUP(H928,Settings!$A$2:$C$10,2,FALSE),0)+IFERROR(VLOOKUP(H928,Settings!$A$2:$C$10,3,FALSE),0),2))</f>
        <v/>
      </c>
      <c r="U928" s="24">
        <f>IF(R928="","",ROUND(R928-F928-N(S928)-IF(N(S928)&gt;0,Settings!$B$14,0)-T928,2))</f>
        <v/>
      </c>
      <c r="V928" s="23">
        <f>IF(OR(P928="",Q928=""),"",Q928-P928)</f>
        <v/>
      </c>
      <c r="W928" s="23">
        <f>IF(OR(P928="",O928&lt;&gt;"Listed"),"",TODAY()-P928)</f>
        <v/>
      </c>
    </row>
    <row r="929">
      <c r="E929" s="22" t="n"/>
      <c r="F929" s="9" t="n"/>
      <c r="I929" s="9" t="n"/>
      <c r="J929" s="23">
        <f>IF(A929="","",COUNTIFS(Comps!$A$2:$A$1000,A929,Comps!$C$2:$C$1000,"Sold",Comps!$H$2:$H$1000,"&lt;&gt;Loose"))</f>
        <v/>
      </c>
      <c r="K929" s="24">
        <f>IF(A929="","",IFERROR(AVERAGEIFS(Comps!$E$2:$E$1000,Comps!$A$2:$A$1000,A929,Comps!$C$2:$C$1000,"Sold",Comps!$H$2:$H$1000,"&lt;&gt;Loose"),""))</f>
        <v/>
      </c>
      <c r="L929" s="23">
        <f>IF(OR(A929="",J929=0),"",TEXT(MINIFS(Comps!$E$2:$E$1000,Comps!$A$2:$A$1000,A929,Comps!$C$2:$C$1000,"Sold",Comps!$H$2:$H$1000,"&lt;&gt;Loose"),"0")&amp;"-"&amp;TEXT(MAXIFS(Comps!$E$2:$E$1000,Comps!$A$2:$A$1000,A929,Comps!$C$2:$C$1000,"Sold",Comps!$H$2:$H$1000,"&lt;&gt;Loose"),"0"))</f>
        <v/>
      </c>
      <c r="M929" s="24">
        <f>IF(OR(F929="",H929=""),"",ROUND((F929+N(I929)+IF(N(I929)&gt;0,Settings!$B$14,0)+IFERROR(VLOOKUP(H929,Settings!$A$2:$C$10,3,FALSE),0)+Settings!$B$13)/(1-IFERROR(VLOOKUP(H929,Settings!$A$2:$C$10,2,FALSE),0)),2))</f>
        <v/>
      </c>
      <c r="N929" s="9" t="n"/>
      <c r="P929" s="22" t="n"/>
      <c r="Q929" s="22" t="n"/>
      <c r="R929" s="9" t="n"/>
      <c r="S929" s="9" t="n"/>
      <c r="T929" s="24">
        <f>IF(R929="","",ROUND(R929*IFERROR(VLOOKUP(H929,Settings!$A$2:$C$10,2,FALSE),0)+IFERROR(VLOOKUP(H929,Settings!$A$2:$C$10,3,FALSE),0),2))</f>
        <v/>
      </c>
      <c r="U929" s="24">
        <f>IF(R929="","",ROUND(R929-F929-N(S929)-IF(N(S929)&gt;0,Settings!$B$14,0)-T929,2))</f>
        <v/>
      </c>
      <c r="V929" s="23">
        <f>IF(OR(P929="",Q929=""),"",Q929-P929)</f>
        <v/>
      </c>
      <c r="W929" s="23">
        <f>IF(OR(P929="",O929&lt;&gt;"Listed"),"",TODAY()-P929)</f>
        <v/>
      </c>
    </row>
    <row r="930">
      <c r="E930" s="22" t="n"/>
      <c r="F930" s="9" t="n"/>
      <c r="I930" s="9" t="n"/>
      <c r="J930" s="23">
        <f>IF(A930="","",COUNTIFS(Comps!$A$2:$A$1000,A930,Comps!$C$2:$C$1000,"Sold",Comps!$H$2:$H$1000,"&lt;&gt;Loose"))</f>
        <v/>
      </c>
      <c r="K930" s="24">
        <f>IF(A930="","",IFERROR(AVERAGEIFS(Comps!$E$2:$E$1000,Comps!$A$2:$A$1000,A930,Comps!$C$2:$C$1000,"Sold",Comps!$H$2:$H$1000,"&lt;&gt;Loose"),""))</f>
        <v/>
      </c>
      <c r="L930" s="23">
        <f>IF(OR(A930="",J930=0),"",TEXT(MINIFS(Comps!$E$2:$E$1000,Comps!$A$2:$A$1000,A930,Comps!$C$2:$C$1000,"Sold",Comps!$H$2:$H$1000,"&lt;&gt;Loose"),"0")&amp;"-"&amp;TEXT(MAXIFS(Comps!$E$2:$E$1000,Comps!$A$2:$A$1000,A930,Comps!$C$2:$C$1000,"Sold",Comps!$H$2:$H$1000,"&lt;&gt;Loose"),"0"))</f>
        <v/>
      </c>
      <c r="M930" s="24">
        <f>IF(OR(F930="",H930=""),"",ROUND((F930+N(I930)+IF(N(I930)&gt;0,Settings!$B$14,0)+IFERROR(VLOOKUP(H930,Settings!$A$2:$C$10,3,FALSE),0)+Settings!$B$13)/(1-IFERROR(VLOOKUP(H930,Settings!$A$2:$C$10,2,FALSE),0)),2))</f>
        <v/>
      </c>
      <c r="N930" s="9" t="n"/>
      <c r="P930" s="22" t="n"/>
      <c r="Q930" s="22" t="n"/>
      <c r="R930" s="9" t="n"/>
      <c r="S930" s="9" t="n"/>
      <c r="T930" s="24">
        <f>IF(R930="","",ROUND(R930*IFERROR(VLOOKUP(H930,Settings!$A$2:$C$10,2,FALSE),0)+IFERROR(VLOOKUP(H930,Settings!$A$2:$C$10,3,FALSE),0),2))</f>
        <v/>
      </c>
      <c r="U930" s="24">
        <f>IF(R930="","",ROUND(R930-F930-N(S930)-IF(N(S930)&gt;0,Settings!$B$14,0)-T930,2))</f>
        <v/>
      </c>
      <c r="V930" s="23">
        <f>IF(OR(P930="",Q930=""),"",Q930-P930)</f>
        <v/>
      </c>
      <c r="W930" s="23">
        <f>IF(OR(P930="",O930&lt;&gt;"Listed"),"",TODAY()-P930)</f>
        <v/>
      </c>
    </row>
    <row r="931">
      <c r="E931" s="22" t="n"/>
      <c r="F931" s="9" t="n"/>
      <c r="I931" s="9" t="n"/>
      <c r="J931" s="23">
        <f>IF(A931="","",COUNTIFS(Comps!$A$2:$A$1000,A931,Comps!$C$2:$C$1000,"Sold",Comps!$H$2:$H$1000,"&lt;&gt;Loose"))</f>
        <v/>
      </c>
      <c r="K931" s="24">
        <f>IF(A931="","",IFERROR(AVERAGEIFS(Comps!$E$2:$E$1000,Comps!$A$2:$A$1000,A931,Comps!$C$2:$C$1000,"Sold",Comps!$H$2:$H$1000,"&lt;&gt;Loose"),""))</f>
        <v/>
      </c>
      <c r="L931" s="23">
        <f>IF(OR(A931="",J931=0),"",TEXT(MINIFS(Comps!$E$2:$E$1000,Comps!$A$2:$A$1000,A931,Comps!$C$2:$C$1000,"Sold",Comps!$H$2:$H$1000,"&lt;&gt;Loose"),"0")&amp;"-"&amp;TEXT(MAXIFS(Comps!$E$2:$E$1000,Comps!$A$2:$A$1000,A931,Comps!$C$2:$C$1000,"Sold",Comps!$H$2:$H$1000,"&lt;&gt;Loose"),"0"))</f>
        <v/>
      </c>
      <c r="M931" s="24">
        <f>IF(OR(F931="",H931=""),"",ROUND((F931+N(I931)+IF(N(I931)&gt;0,Settings!$B$14,0)+IFERROR(VLOOKUP(H931,Settings!$A$2:$C$10,3,FALSE),0)+Settings!$B$13)/(1-IFERROR(VLOOKUP(H931,Settings!$A$2:$C$10,2,FALSE),0)),2))</f>
        <v/>
      </c>
      <c r="N931" s="9" t="n"/>
      <c r="P931" s="22" t="n"/>
      <c r="Q931" s="22" t="n"/>
      <c r="R931" s="9" t="n"/>
      <c r="S931" s="9" t="n"/>
      <c r="T931" s="24">
        <f>IF(R931="","",ROUND(R931*IFERROR(VLOOKUP(H931,Settings!$A$2:$C$10,2,FALSE),0)+IFERROR(VLOOKUP(H931,Settings!$A$2:$C$10,3,FALSE),0),2))</f>
        <v/>
      </c>
      <c r="U931" s="24">
        <f>IF(R931="","",ROUND(R931-F931-N(S931)-IF(N(S931)&gt;0,Settings!$B$14,0)-T931,2))</f>
        <v/>
      </c>
      <c r="V931" s="23">
        <f>IF(OR(P931="",Q931=""),"",Q931-P931)</f>
        <v/>
      </c>
      <c r="W931" s="23">
        <f>IF(OR(P931="",O931&lt;&gt;"Listed"),"",TODAY()-P931)</f>
        <v/>
      </c>
    </row>
    <row r="932">
      <c r="E932" s="22" t="n"/>
      <c r="F932" s="9" t="n"/>
      <c r="I932" s="9" t="n"/>
      <c r="J932" s="23">
        <f>IF(A932="","",COUNTIFS(Comps!$A$2:$A$1000,A932,Comps!$C$2:$C$1000,"Sold",Comps!$H$2:$H$1000,"&lt;&gt;Loose"))</f>
        <v/>
      </c>
      <c r="K932" s="24">
        <f>IF(A932="","",IFERROR(AVERAGEIFS(Comps!$E$2:$E$1000,Comps!$A$2:$A$1000,A932,Comps!$C$2:$C$1000,"Sold",Comps!$H$2:$H$1000,"&lt;&gt;Loose"),""))</f>
        <v/>
      </c>
      <c r="L932" s="23">
        <f>IF(OR(A932="",J932=0),"",TEXT(MINIFS(Comps!$E$2:$E$1000,Comps!$A$2:$A$1000,A932,Comps!$C$2:$C$1000,"Sold",Comps!$H$2:$H$1000,"&lt;&gt;Loose"),"0")&amp;"-"&amp;TEXT(MAXIFS(Comps!$E$2:$E$1000,Comps!$A$2:$A$1000,A932,Comps!$C$2:$C$1000,"Sold",Comps!$H$2:$H$1000,"&lt;&gt;Loose"),"0"))</f>
        <v/>
      </c>
      <c r="M932" s="24">
        <f>IF(OR(F932="",H932=""),"",ROUND((F932+N(I932)+IF(N(I932)&gt;0,Settings!$B$14,0)+IFERROR(VLOOKUP(H932,Settings!$A$2:$C$10,3,FALSE),0)+Settings!$B$13)/(1-IFERROR(VLOOKUP(H932,Settings!$A$2:$C$10,2,FALSE),0)),2))</f>
        <v/>
      </c>
      <c r="N932" s="9" t="n"/>
      <c r="P932" s="22" t="n"/>
      <c r="Q932" s="22" t="n"/>
      <c r="R932" s="9" t="n"/>
      <c r="S932" s="9" t="n"/>
      <c r="T932" s="24">
        <f>IF(R932="","",ROUND(R932*IFERROR(VLOOKUP(H932,Settings!$A$2:$C$10,2,FALSE),0)+IFERROR(VLOOKUP(H932,Settings!$A$2:$C$10,3,FALSE),0),2))</f>
        <v/>
      </c>
      <c r="U932" s="24">
        <f>IF(R932="","",ROUND(R932-F932-N(S932)-IF(N(S932)&gt;0,Settings!$B$14,0)-T932,2))</f>
        <v/>
      </c>
      <c r="V932" s="23">
        <f>IF(OR(P932="",Q932=""),"",Q932-P932)</f>
        <v/>
      </c>
      <c r="W932" s="23">
        <f>IF(OR(P932="",O932&lt;&gt;"Listed"),"",TODAY()-P932)</f>
        <v/>
      </c>
    </row>
    <row r="933">
      <c r="E933" s="22" t="n"/>
      <c r="F933" s="9" t="n"/>
      <c r="I933" s="9" t="n"/>
      <c r="J933" s="23">
        <f>IF(A933="","",COUNTIFS(Comps!$A$2:$A$1000,A933,Comps!$C$2:$C$1000,"Sold",Comps!$H$2:$H$1000,"&lt;&gt;Loose"))</f>
        <v/>
      </c>
      <c r="K933" s="24">
        <f>IF(A933="","",IFERROR(AVERAGEIFS(Comps!$E$2:$E$1000,Comps!$A$2:$A$1000,A933,Comps!$C$2:$C$1000,"Sold",Comps!$H$2:$H$1000,"&lt;&gt;Loose"),""))</f>
        <v/>
      </c>
      <c r="L933" s="23">
        <f>IF(OR(A933="",J933=0),"",TEXT(MINIFS(Comps!$E$2:$E$1000,Comps!$A$2:$A$1000,A933,Comps!$C$2:$C$1000,"Sold",Comps!$H$2:$H$1000,"&lt;&gt;Loose"),"0")&amp;"-"&amp;TEXT(MAXIFS(Comps!$E$2:$E$1000,Comps!$A$2:$A$1000,A933,Comps!$C$2:$C$1000,"Sold",Comps!$H$2:$H$1000,"&lt;&gt;Loose"),"0"))</f>
        <v/>
      </c>
      <c r="M933" s="24">
        <f>IF(OR(F933="",H933=""),"",ROUND((F933+N(I933)+IF(N(I933)&gt;0,Settings!$B$14,0)+IFERROR(VLOOKUP(H933,Settings!$A$2:$C$10,3,FALSE),0)+Settings!$B$13)/(1-IFERROR(VLOOKUP(H933,Settings!$A$2:$C$10,2,FALSE),0)),2))</f>
        <v/>
      </c>
      <c r="N933" s="9" t="n"/>
      <c r="P933" s="22" t="n"/>
      <c r="Q933" s="22" t="n"/>
      <c r="R933" s="9" t="n"/>
      <c r="S933" s="9" t="n"/>
      <c r="T933" s="24">
        <f>IF(R933="","",ROUND(R933*IFERROR(VLOOKUP(H933,Settings!$A$2:$C$10,2,FALSE),0)+IFERROR(VLOOKUP(H933,Settings!$A$2:$C$10,3,FALSE),0),2))</f>
        <v/>
      </c>
      <c r="U933" s="24">
        <f>IF(R933="","",ROUND(R933-F933-N(S933)-IF(N(S933)&gt;0,Settings!$B$14,0)-T933,2))</f>
        <v/>
      </c>
      <c r="V933" s="23">
        <f>IF(OR(P933="",Q933=""),"",Q933-P933)</f>
        <v/>
      </c>
      <c r="W933" s="23">
        <f>IF(OR(P933="",O933&lt;&gt;"Listed"),"",TODAY()-P933)</f>
        <v/>
      </c>
    </row>
    <row r="934">
      <c r="E934" s="22" t="n"/>
      <c r="F934" s="9" t="n"/>
      <c r="I934" s="9" t="n"/>
      <c r="J934" s="23">
        <f>IF(A934="","",COUNTIFS(Comps!$A$2:$A$1000,A934,Comps!$C$2:$C$1000,"Sold",Comps!$H$2:$H$1000,"&lt;&gt;Loose"))</f>
        <v/>
      </c>
      <c r="K934" s="24">
        <f>IF(A934="","",IFERROR(AVERAGEIFS(Comps!$E$2:$E$1000,Comps!$A$2:$A$1000,A934,Comps!$C$2:$C$1000,"Sold",Comps!$H$2:$H$1000,"&lt;&gt;Loose"),""))</f>
        <v/>
      </c>
      <c r="L934" s="23">
        <f>IF(OR(A934="",J934=0),"",TEXT(MINIFS(Comps!$E$2:$E$1000,Comps!$A$2:$A$1000,A934,Comps!$C$2:$C$1000,"Sold",Comps!$H$2:$H$1000,"&lt;&gt;Loose"),"0")&amp;"-"&amp;TEXT(MAXIFS(Comps!$E$2:$E$1000,Comps!$A$2:$A$1000,A934,Comps!$C$2:$C$1000,"Sold",Comps!$H$2:$H$1000,"&lt;&gt;Loose"),"0"))</f>
        <v/>
      </c>
      <c r="M934" s="24">
        <f>IF(OR(F934="",H934=""),"",ROUND((F934+N(I934)+IF(N(I934)&gt;0,Settings!$B$14,0)+IFERROR(VLOOKUP(H934,Settings!$A$2:$C$10,3,FALSE),0)+Settings!$B$13)/(1-IFERROR(VLOOKUP(H934,Settings!$A$2:$C$10,2,FALSE),0)),2))</f>
        <v/>
      </c>
      <c r="N934" s="9" t="n"/>
      <c r="P934" s="22" t="n"/>
      <c r="Q934" s="22" t="n"/>
      <c r="R934" s="9" t="n"/>
      <c r="S934" s="9" t="n"/>
      <c r="T934" s="24">
        <f>IF(R934="","",ROUND(R934*IFERROR(VLOOKUP(H934,Settings!$A$2:$C$10,2,FALSE),0)+IFERROR(VLOOKUP(H934,Settings!$A$2:$C$10,3,FALSE),0),2))</f>
        <v/>
      </c>
      <c r="U934" s="24">
        <f>IF(R934="","",ROUND(R934-F934-N(S934)-IF(N(S934)&gt;0,Settings!$B$14,0)-T934,2))</f>
        <v/>
      </c>
      <c r="V934" s="23">
        <f>IF(OR(P934="",Q934=""),"",Q934-P934)</f>
        <v/>
      </c>
      <c r="W934" s="23">
        <f>IF(OR(P934="",O934&lt;&gt;"Listed"),"",TODAY()-P934)</f>
        <v/>
      </c>
    </row>
    <row r="935">
      <c r="E935" s="22" t="n"/>
      <c r="F935" s="9" t="n"/>
      <c r="I935" s="9" t="n"/>
      <c r="J935" s="23">
        <f>IF(A935="","",COUNTIFS(Comps!$A$2:$A$1000,A935,Comps!$C$2:$C$1000,"Sold",Comps!$H$2:$H$1000,"&lt;&gt;Loose"))</f>
        <v/>
      </c>
      <c r="K935" s="24">
        <f>IF(A935="","",IFERROR(AVERAGEIFS(Comps!$E$2:$E$1000,Comps!$A$2:$A$1000,A935,Comps!$C$2:$C$1000,"Sold",Comps!$H$2:$H$1000,"&lt;&gt;Loose"),""))</f>
        <v/>
      </c>
      <c r="L935" s="23">
        <f>IF(OR(A935="",J935=0),"",TEXT(MINIFS(Comps!$E$2:$E$1000,Comps!$A$2:$A$1000,A935,Comps!$C$2:$C$1000,"Sold",Comps!$H$2:$H$1000,"&lt;&gt;Loose"),"0")&amp;"-"&amp;TEXT(MAXIFS(Comps!$E$2:$E$1000,Comps!$A$2:$A$1000,A935,Comps!$C$2:$C$1000,"Sold",Comps!$H$2:$H$1000,"&lt;&gt;Loose"),"0"))</f>
        <v/>
      </c>
      <c r="M935" s="24">
        <f>IF(OR(F935="",H935=""),"",ROUND((F935+N(I935)+IF(N(I935)&gt;0,Settings!$B$14,0)+IFERROR(VLOOKUP(H935,Settings!$A$2:$C$10,3,FALSE),0)+Settings!$B$13)/(1-IFERROR(VLOOKUP(H935,Settings!$A$2:$C$10,2,FALSE),0)),2))</f>
        <v/>
      </c>
      <c r="N935" s="9" t="n"/>
      <c r="P935" s="22" t="n"/>
      <c r="Q935" s="22" t="n"/>
      <c r="R935" s="9" t="n"/>
      <c r="S935" s="9" t="n"/>
      <c r="T935" s="24">
        <f>IF(R935="","",ROUND(R935*IFERROR(VLOOKUP(H935,Settings!$A$2:$C$10,2,FALSE),0)+IFERROR(VLOOKUP(H935,Settings!$A$2:$C$10,3,FALSE),0),2))</f>
        <v/>
      </c>
      <c r="U935" s="24">
        <f>IF(R935="","",ROUND(R935-F935-N(S935)-IF(N(S935)&gt;0,Settings!$B$14,0)-T935,2))</f>
        <v/>
      </c>
      <c r="V935" s="23">
        <f>IF(OR(P935="",Q935=""),"",Q935-P935)</f>
        <v/>
      </c>
      <c r="W935" s="23">
        <f>IF(OR(P935="",O935&lt;&gt;"Listed"),"",TODAY()-P935)</f>
        <v/>
      </c>
    </row>
    <row r="936">
      <c r="E936" s="22" t="n"/>
      <c r="F936" s="9" t="n"/>
      <c r="I936" s="9" t="n"/>
      <c r="J936" s="23">
        <f>IF(A936="","",COUNTIFS(Comps!$A$2:$A$1000,A936,Comps!$C$2:$C$1000,"Sold",Comps!$H$2:$H$1000,"&lt;&gt;Loose"))</f>
        <v/>
      </c>
      <c r="K936" s="24">
        <f>IF(A936="","",IFERROR(AVERAGEIFS(Comps!$E$2:$E$1000,Comps!$A$2:$A$1000,A936,Comps!$C$2:$C$1000,"Sold",Comps!$H$2:$H$1000,"&lt;&gt;Loose"),""))</f>
        <v/>
      </c>
      <c r="L936" s="23">
        <f>IF(OR(A936="",J936=0),"",TEXT(MINIFS(Comps!$E$2:$E$1000,Comps!$A$2:$A$1000,A936,Comps!$C$2:$C$1000,"Sold",Comps!$H$2:$H$1000,"&lt;&gt;Loose"),"0")&amp;"-"&amp;TEXT(MAXIFS(Comps!$E$2:$E$1000,Comps!$A$2:$A$1000,A936,Comps!$C$2:$C$1000,"Sold",Comps!$H$2:$H$1000,"&lt;&gt;Loose"),"0"))</f>
        <v/>
      </c>
      <c r="M936" s="24">
        <f>IF(OR(F936="",H936=""),"",ROUND((F936+N(I936)+IF(N(I936)&gt;0,Settings!$B$14,0)+IFERROR(VLOOKUP(H936,Settings!$A$2:$C$10,3,FALSE),0)+Settings!$B$13)/(1-IFERROR(VLOOKUP(H936,Settings!$A$2:$C$10,2,FALSE),0)),2))</f>
        <v/>
      </c>
      <c r="N936" s="9" t="n"/>
      <c r="P936" s="22" t="n"/>
      <c r="Q936" s="22" t="n"/>
      <c r="R936" s="9" t="n"/>
      <c r="S936" s="9" t="n"/>
      <c r="T936" s="24">
        <f>IF(R936="","",ROUND(R936*IFERROR(VLOOKUP(H936,Settings!$A$2:$C$10,2,FALSE),0)+IFERROR(VLOOKUP(H936,Settings!$A$2:$C$10,3,FALSE),0),2))</f>
        <v/>
      </c>
      <c r="U936" s="24">
        <f>IF(R936="","",ROUND(R936-F936-N(S936)-IF(N(S936)&gt;0,Settings!$B$14,0)-T936,2))</f>
        <v/>
      </c>
      <c r="V936" s="23">
        <f>IF(OR(P936="",Q936=""),"",Q936-P936)</f>
        <v/>
      </c>
      <c r="W936" s="23">
        <f>IF(OR(P936="",O936&lt;&gt;"Listed"),"",TODAY()-P936)</f>
        <v/>
      </c>
    </row>
    <row r="937">
      <c r="E937" s="22" t="n"/>
      <c r="F937" s="9" t="n"/>
      <c r="I937" s="9" t="n"/>
      <c r="J937" s="23">
        <f>IF(A937="","",COUNTIFS(Comps!$A$2:$A$1000,A937,Comps!$C$2:$C$1000,"Sold",Comps!$H$2:$H$1000,"&lt;&gt;Loose"))</f>
        <v/>
      </c>
      <c r="K937" s="24">
        <f>IF(A937="","",IFERROR(AVERAGEIFS(Comps!$E$2:$E$1000,Comps!$A$2:$A$1000,A937,Comps!$C$2:$C$1000,"Sold",Comps!$H$2:$H$1000,"&lt;&gt;Loose"),""))</f>
        <v/>
      </c>
      <c r="L937" s="23">
        <f>IF(OR(A937="",J937=0),"",TEXT(MINIFS(Comps!$E$2:$E$1000,Comps!$A$2:$A$1000,A937,Comps!$C$2:$C$1000,"Sold",Comps!$H$2:$H$1000,"&lt;&gt;Loose"),"0")&amp;"-"&amp;TEXT(MAXIFS(Comps!$E$2:$E$1000,Comps!$A$2:$A$1000,A937,Comps!$C$2:$C$1000,"Sold",Comps!$H$2:$H$1000,"&lt;&gt;Loose"),"0"))</f>
        <v/>
      </c>
      <c r="M937" s="24">
        <f>IF(OR(F937="",H937=""),"",ROUND((F937+N(I937)+IF(N(I937)&gt;0,Settings!$B$14,0)+IFERROR(VLOOKUP(H937,Settings!$A$2:$C$10,3,FALSE),0)+Settings!$B$13)/(1-IFERROR(VLOOKUP(H937,Settings!$A$2:$C$10,2,FALSE),0)),2))</f>
        <v/>
      </c>
      <c r="N937" s="9" t="n"/>
      <c r="P937" s="22" t="n"/>
      <c r="Q937" s="22" t="n"/>
      <c r="R937" s="9" t="n"/>
      <c r="S937" s="9" t="n"/>
      <c r="T937" s="24">
        <f>IF(R937="","",ROUND(R937*IFERROR(VLOOKUP(H937,Settings!$A$2:$C$10,2,FALSE),0)+IFERROR(VLOOKUP(H937,Settings!$A$2:$C$10,3,FALSE),0),2))</f>
        <v/>
      </c>
      <c r="U937" s="24">
        <f>IF(R937="","",ROUND(R937-F937-N(S937)-IF(N(S937)&gt;0,Settings!$B$14,0)-T937,2))</f>
        <v/>
      </c>
      <c r="V937" s="23">
        <f>IF(OR(P937="",Q937=""),"",Q937-P937)</f>
        <v/>
      </c>
      <c r="W937" s="23">
        <f>IF(OR(P937="",O937&lt;&gt;"Listed"),"",TODAY()-P937)</f>
        <v/>
      </c>
    </row>
    <row r="938">
      <c r="E938" s="22" t="n"/>
      <c r="F938" s="9" t="n"/>
      <c r="I938" s="9" t="n"/>
      <c r="J938" s="23">
        <f>IF(A938="","",COUNTIFS(Comps!$A$2:$A$1000,A938,Comps!$C$2:$C$1000,"Sold",Comps!$H$2:$H$1000,"&lt;&gt;Loose"))</f>
        <v/>
      </c>
      <c r="K938" s="24">
        <f>IF(A938="","",IFERROR(AVERAGEIFS(Comps!$E$2:$E$1000,Comps!$A$2:$A$1000,A938,Comps!$C$2:$C$1000,"Sold",Comps!$H$2:$H$1000,"&lt;&gt;Loose"),""))</f>
        <v/>
      </c>
      <c r="L938" s="23">
        <f>IF(OR(A938="",J938=0),"",TEXT(MINIFS(Comps!$E$2:$E$1000,Comps!$A$2:$A$1000,A938,Comps!$C$2:$C$1000,"Sold",Comps!$H$2:$H$1000,"&lt;&gt;Loose"),"0")&amp;"-"&amp;TEXT(MAXIFS(Comps!$E$2:$E$1000,Comps!$A$2:$A$1000,A938,Comps!$C$2:$C$1000,"Sold",Comps!$H$2:$H$1000,"&lt;&gt;Loose"),"0"))</f>
        <v/>
      </c>
      <c r="M938" s="24">
        <f>IF(OR(F938="",H938=""),"",ROUND((F938+N(I938)+IF(N(I938)&gt;0,Settings!$B$14,0)+IFERROR(VLOOKUP(H938,Settings!$A$2:$C$10,3,FALSE),0)+Settings!$B$13)/(1-IFERROR(VLOOKUP(H938,Settings!$A$2:$C$10,2,FALSE),0)),2))</f>
        <v/>
      </c>
      <c r="N938" s="9" t="n"/>
      <c r="P938" s="22" t="n"/>
      <c r="Q938" s="22" t="n"/>
      <c r="R938" s="9" t="n"/>
      <c r="S938" s="9" t="n"/>
      <c r="T938" s="24">
        <f>IF(R938="","",ROUND(R938*IFERROR(VLOOKUP(H938,Settings!$A$2:$C$10,2,FALSE),0)+IFERROR(VLOOKUP(H938,Settings!$A$2:$C$10,3,FALSE),0),2))</f>
        <v/>
      </c>
      <c r="U938" s="24">
        <f>IF(R938="","",ROUND(R938-F938-N(S938)-IF(N(S938)&gt;0,Settings!$B$14,0)-T938,2))</f>
        <v/>
      </c>
      <c r="V938" s="23">
        <f>IF(OR(P938="",Q938=""),"",Q938-P938)</f>
        <v/>
      </c>
      <c r="W938" s="23">
        <f>IF(OR(P938="",O938&lt;&gt;"Listed"),"",TODAY()-P938)</f>
        <v/>
      </c>
    </row>
    <row r="939">
      <c r="E939" s="22" t="n"/>
      <c r="F939" s="9" t="n"/>
      <c r="I939" s="9" t="n"/>
      <c r="J939" s="23">
        <f>IF(A939="","",COUNTIFS(Comps!$A$2:$A$1000,A939,Comps!$C$2:$C$1000,"Sold",Comps!$H$2:$H$1000,"&lt;&gt;Loose"))</f>
        <v/>
      </c>
      <c r="K939" s="24">
        <f>IF(A939="","",IFERROR(AVERAGEIFS(Comps!$E$2:$E$1000,Comps!$A$2:$A$1000,A939,Comps!$C$2:$C$1000,"Sold",Comps!$H$2:$H$1000,"&lt;&gt;Loose"),""))</f>
        <v/>
      </c>
      <c r="L939" s="23">
        <f>IF(OR(A939="",J939=0),"",TEXT(MINIFS(Comps!$E$2:$E$1000,Comps!$A$2:$A$1000,A939,Comps!$C$2:$C$1000,"Sold",Comps!$H$2:$H$1000,"&lt;&gt;Loose"),"0")&amp;"-"&amp;TEXT(MAXIFS(Comps!$E$2:$E$1000,Comps!$A$2:$A$1000,A939,Comps!$C$2:$C$1000,"Sold",Comps!$H$2:$H$1000,"&lt;&gt;Loose"),"0"))</f>
        <v/>
      </c>
      <c r="M939" s="24">
        <f>IF(OR(F939="",H939=""),"",ROUND((F939+N(I939)+IF(N(I939)&gt;0,Settings!$B$14,0)+IFERROR(VLOOKUP(H939,Settings!$A$2:$C$10,3,FALSE),0)+Settings!$B$13)/(1-IFERROR(VLOOKUP(H939,Settings!$A$2:$C$10,2,FALSE),0)),2))</f>
        <v/>
      </c>
      <c r="N939" s="9" t="n"/>
      <c r="P939" s="22" t="n"/>
      <c r="Q939" s="22" t="n"/>
      <c r="R939" s="9" t="n"/>
      <c r="S939" s="9" t="n"/>
      <c r="T939" s="24">
        <f>IF(R939="","",ROUND(R939*IFERROR(VLOOKUP(H939,Settings!$A$2:$C$10,2,FALSE),0)+IFERROR(VLOOKUP(H939,Settings!$A$2:$C$10,3,FALSE),0),2))</f>
        <v/>
      </c>
      <c r="U939" s="24">
        <f>IF(R939="","",ROUND(R939-F939-N(S939)-IF(N(S939)&gt;0,Settings!$B$14,0)-T939,2))</f>
        <v/>
      </c>
      <c r="V939" s="23">
        <f>IF(OR(P939="",Q939=""),"",Q939-P939)</f>
        <v/>
      </c>
      <c r="W939" s="23">
        <f>IF(OR(P939="",O939&lt;&gt;"Listed"),"",TODAY()-P939)</f>
        <v/>
      </c>
    </row>
    <row r="940">
      <c r="E940" s="22" t="n"/>
      <c r="F940" s="9" t="n"/>
      <c r="I940" s="9" t="n"/>
      <c r="J940" s="23">
        <f>IF(A940="","",COUNTIFS(Comps!$A$2:$A$1000,A940,Comps!$C$2:$C$1000,"Sold",Comps!$H$2:$H$1000,"&lt;&gt;Loose"))</f>
        <v/>
      </c>
      <c r="K940" s="24">
        <f>IF(A940="","",IFERROR(AVERAGEIFS(Comps!$E$2:$E$1000,Comps!$A$2:$A$1000,A940,Comps!$C$2:$C$1000,"Sold",Comps!$H$2:$H$1000,"&lt;&gt;Loose"),""))</f>
        <v/>
      </c>
      <c r="L940" s="23">
        <f>IF(OR(A940="",J940=0),"",TEXT(MINIFS(Comps!$E$2:$E$1000,Comps!$A$2:$A$1000,A940,Comps!$C$2:$C$1000,"Sold",Comps!$H$2:$H$1000,"&lt;&gt;Loose"),"0")&amp;"-"&amp;TEXT(MAXIFS(Comps!$E$2:$E$1000,Comps!$A$2:$A$1000,A940,Comps!$C$2:$C$1000,"Sold",Comps!$H$2:$H$1000,"&lt;&gt;Loose"),"0"))</f>
        <v/>
      </c>
      <c r="M940" s="24">
        <f>IF(OR(F940="",H940=""),"",ROUND((F940+N(I940)+IF(N(I940)&gt;0,Settings!$B$14,0)+IFERROR(VLOOKUP(H940,Settings!$A$2:$C$10,3,FALSE),0)+Settings!$B$13)/(1-IFERROR(VLOOKUP(H940,Settings!$A$2:$C$10,2,FALSE),0)),2))</f>
        <v/>
      </c>
      <c r="N940" s="9" t="n"/>
      <c r="P940" s="22" t="n"/>
      <c r="Q940" s="22" t="n"/>
      <c r="R940" s="9" t="n"/>
      <c r="S940" s="9" t="n"/>
      <c r="T940" s="24">
        <f>IF(R940="","",ROUND(R940*IFERROR(VLOOKUP(H940,Settings!$A$2:$C$10,2,FALSE),0)+IFERROR(VLOOKUP(H940,Settings!$A$2:$C$10,3,FALSE),0),2))</f>
        <v/>
      </c>
      <c r="U940" s="24">
        <f>IF(R940="","",ROUND(R940-F940-N(S940)-IF(N(S940)&gt;0,Settings!$B$14,0)-T940,2))</f>
        <v/>
      </c>
      <c r="V940" s="23">
        <f>IF(OR(P940="",Q940=""),"",Q940-P940)</f>
        <v/>
      </c>
      <c r="W940" s="23">
        <f>IF(OR(P940="",O940&lt;&gt;"Listed"),"",TODAY()-P940)</f>
        <v/>
      </c>
    </row>
    <row r="941">
      <c r="E941" s="22" t="n"/>
      <c r="F941" s="9" t="n"/>
      <c r="I941" s="9" t="n"/>
      <c r="J941" s="23">
        <f>IF(A941="","",COUNTIFS(Comps!$A$2:$A$1000,A941,Comps!$C$2:$C$1000,"Sold",Comps!$H$2:$H$1000,"&lt;&gt;Loose"))</f>
        <v/>
      </c>
      <c r="K941" s="24">
        <f>IF(A941="","",IFERROR(AVERAGEIFS(Comps!$E$2:$E$1000,Comps!$A$2:$A$1000,A941,Comps!$C$2:$C$1000,"Sold",Comps!$H$2:$H$1000,"&lt;&gt;Loose"),""))</f>
        <v/>
      </c>
      <c r="L941" s="23">
        <f>IF(OR(A941="",J941=0),"",TEXT(MINIFS(Comps!$E$2:$E$1000,Comps!$A$2:$A$1000,A941,Comps!$C$2:$C$1000,"Sold",Comps!$H$2:$H$1000,"&lt;&gt;Loose"),"0")&amp;"-"&amp;TEXT(MAXIFS(Comps!$E$2:$E$1000,Comps!$A$2:$A$1000,A941,Comps!$C$2:$C$1000,"Sold",Comps!$H$2:$H$1000,"&lt;&gt;Loose"),"0"))</f>
        <v/>
      </c>
      <c r="M941" s="24">
        <f>IF(OR(F941="",H941=""),"",ROUND((F941+N(I941)+IF(N(I941)&gt;0,Settings!$B$14,0)+IFERROR(VLOOKUP(H941,Settings!$A$2:$C$10,3,FALSE),0)+Settings!$B$13)/(1-IFERROR(VLOOKUP(H941,Settings!$A$2:$C$10,2,FALSE),0)),2))</f>
        <v/>
      </c>
      <c r="N941" s="9" t="n"/>
      <c r="P941" s="22" t="n"/>
      <c r="Q941" s="22" t="n"/>
      <c r="R941" s="9" t="n"/>
      <c r="S941" s="9" t="n"/>
      <c r="T941" s="24">
        <f>IF(R941="","",ROUND(R941*IFERROR(VLOOKUP(H941,Settings!$A$2:$C$10,2,FALSE),0)+IFERROR(VLOOKUP(H941,Settings!$A$2:$C$10,3,FALSE),0),2))</f>
        <v/>
      </c>
      <c r="U941" s="24">
        <f>IF(R941="","",ROUND(R941-F941-N(S941)-IF(N(S941)&gt;0,Settings!$B$14,0)-T941,2))</f>
        <v/>
      </c>
      <c r="V941" s="23">
        <f>IF(OR(P941="",Q941=""),"",Q941-P941)</f>
        <v/>
      </c>
      <c r="W941" s="23">
        <f>IF(OR(P941="",O941&lt;&gt;"Listed"),"",TODAY()-P941)</f>
        <v/>
      </c>
    </row>
    <row r="942">
      <c r="E942" s="22" t="n"/>
      <c r="F942" s="9" t="n"/>
      <c r="I942" s="9" t="n"/>
      <c r="J942" s="23">
        <f>IF(A942="","",COUNTIFS(Comps!$A$2:$A$1000,A942,Comps!$C$2:$C$1000,"Sold",Comps!$H$2:$H$1000,"&lt;&gt;Loose"))</f>
        <v/>
      </c>
      <c r="K942" s="24">
        <f>IF(A942="","",IFERROR(AVERAGEIFS(Comps!$E$2:$E$1000,Comps!$A$2:$A$1000,A942,Comps!$C$2:$C$1000,"Sold",Comps!$H$2:$H$1000,"&lt;&gt;Loose"),""))</f>
        <v/>
      </c>
      <c r="L942" s="23">
        <f>IF(OR(A942="",J942=0),"",TEXT(MINIFS(Comps!$E$2:$E$1000,Comps!$A$2:$A$1000,A942,Comps!$C$2:$C$1000,"Sold",Comps!$H$2:$H$1000,"&lt;&gt;Loose"),"0")&amp;"-"&amp;TEXT(MAXIFS(Comps!$E$2:$E$1000,Comps!$A$2:$A$1000,A942,Comps!$C$2:$C$1000,"Sold",Comps!$H$2:$H$1000,"&lt;&gt;Loose"),"0"))</f>
        <v/>
      </c>
      <c r="M942" s="24">
        <f>IF(OR(F942="",H942=""),"",ROUND((F942+N(I942)+IF(N(I942)&gt;0,Settings!$B$14,0)+IFERROR(VLOOKUP(H942,Settings!$A$2:$C$10,3,FALSE),0)+Settings!$B$13)/(1-IFERROR(VLOOKUP(H942,Settings!$A$2:$C$10,2,FALSE),0)),2))</f>
        <v/>
      </c>
      <c r="N942" s="9" t="n"/>
      <c r="P942" s="22" t="n"/>
      <c r="Q942" s="22" t="n"/>
      <c r="R942" s="9" t="n"/>
      <c r="S942" s="9" t="n"/>
      <c r="T942" s="24">
        <f>IF(R942="","",ROUND(R942*IFERROR(VLOOKUP(H942,Settings!$A$2:$C$10,2,FALSE),0)+IFERROR(VLOOKUP(H942,Settings!$A$2:$C$10,3,FALSE),0),2))</f>
        <v/>
      </c>
      <c r="U942" s="24">
        <f>IF(R942="","",ROUND(R942-F942-N(S942)-IF(N(S942)&gt;0,Settings!$B$14,0)-T942,2))</f>
        <v/>
      </c>
      <c r="V942" s="23">
        <f>IF(OR(P942="",Q942=""),"",Q942-P942)</f>
        <v/>
      </c>
      <c r="W942" s="23">
        <f>IF(OR(P942="",O942&lt;&gt;"Listed"),"",TODAY()-P942)</f>
        <v/>
      </c>
    </row>
    <row r="943">
      <c r="E943" s="22" t="n"/>
      <c r="F943" s="9" t="n"/>
      <c r="I943" s="9" t="n"/>
      <c r="J943" s="23">
        <f>IF(A943="","",COUNTIFS(Comps!$A$2:$A$1000,A943,Comps!$C$2:$C$1000,"Sold",Comps!$H$2:$H$1000,"&lt;&gt;Loose"))</f>
        <v/>
      </c>
      <c r="K943" s="24">
        <f>IF(A943="","",IFERROR(AVERAGEIFS(Comps!$E$2:$E$1000,Comps!$A$2:$A$1000,A943,Comps!$C$2:$C$1000,"Sold",Comps!$H$2:$H$1000,"&lt;&gt;Loose"),""))</f>
        <v/>
      </c>
      <c r="L943" s="23">
        <f>IF(OR(A943="",J943=0),"",TEXT(MINIFS(Comps!$E$2:$E$1000,Comps!$A$2:$A$1000,A943,Comps!$C$2:$C$1000,"Sold",Comps!$H$2:$H$1000,"&lt;&gt;Loose"),"0")&amp;"-"&amp;TEXT(MAXIFS(Comps!$E$2:$E$1000,Comps!$A$2:$A$1000,A943,Comps!$C$2:$C$1000,"Sold",Comps!$H$2:$H$1000,"&lt;&gt;Loose"),"0"))</f>
        <v/>
      </c>
      <c r="M943" s="24">
        <f>IF(OR(F943="",H943=""),"",ROUND((F943+N(I943)+IF(N(I943)&gt;0,Settings!$B$14,0)+IFERROR(VLOOKUP(H943,Settings!$A$2:$C$10,3,FALSE),0)+Settings!$B$13)/(1-IFERROR(VLOOKUP(H943,Settings!$A$2:$C$10,2,FALSE),0)),2))</f>
        <v/>
      </c>
      <c r="N943" s="9" t="n"/>
      <c r="P943" s="22" t="n"/>
      <c r="Q943" s="22" t="n"/>
      <c r="R943" s="9" t="n"/>
      <c r="S943" s="9" t="n"/>
      <c r="T943" s="24">
        <f>IF(R943="","",ROUND(R943*IFERROR(VLOOKUP(H943,Settings!$A$2:$C$10,2,FALSE),0)+IFERROR(VLOOKUP(H943,Settings!$A$2:$C$10,3,FALSE),0),2))</f>
        <v/>
      </c>
      <c r="U943" s="24">
        <f>IF(R943="","",ROUND(R943-F943-N(S943)-IF(N(S943)&gt;0,Settings!$B$14,0)-T943,2))</f>
        <v/>
      </c>
      <c r="V943" s="23">
        <f>IF(OR(P943="",Q943=""),"",Q943-P943)</f>
        <v/>
      </c>
      <c r="W943" s="23">
        <f>IF(OR(P943="",O943&lt;&gt;"Listed"),"",TODAY()-P943)</f>
        <v/>
      </c>
    </row>
    <row r="944">
      <c r="E944" s="22" t="n"/>
      <c r="F944" s="9" t="n"/>
      <c r="I944" s="9" t="n"/>
      <c r="J944" s="23">
        <f>IF(A944="","",COUNTIFS(Comps!$A$2:$A$1000,A944,Comps!$C$2:$C$1000,"Sold",Comps!$H$2:$H$1000,"&lt;&gt;Loose"))</f>
        <v/>
      </c>
      <c r="K944" s="24">
        <f>IF(A944="","",IFERROR(AVERAGEIFS(Comps!$E$2:$E$1000,Comps!$A$2:$A$1000,A944,Comps!$C$2:$C$1000,"Sold",Comps!$H$2:$H$1000,"&lt;&gt;Loose"),""))</f>
        <v/>
      </c>
      <c r="L944" s="23">
        <f>IF(OR(A944="",J944=0),"",TEXT(MINIFS(Comps!$E$2:$E$1000,Comps!$A$2:$A$1000,A944,Comps!$C$2:$C$1000,"Sold",Comps!$H$2:$H$1000,"&lt;&gt;Loose"),"0")&amp;"-"&amp;TEXT(MAXIFS(Comps!$E$2:$E$1000,Comps!$A$2:$A$1000,A944,Comps!$C$2:$C$1000,"Sold",Comps!$H$2:$H$1000,"&lt;&gt;Loose"),"0"))</f>
        <v/>
      </c>
      <c r="M944" s="24">
        <f>IF(OR(F944="",H944=""),"",ROUND((F944+N(I944)+IF(N(I944)&gt;0,Settings!$B$14,0)+IFERROR(VLOOKUP(H944,Settings!$A$2:$C$10,3,FALSE),0)+Settings!$B$13)/(1-IFERROR(VLOOKUP(H944,Settings!$A$2:$C$10,2,FALSE),0)),2))</f>
        <v/>
      </c>
      <c r="N944" s="9" t="n"/>
      <c r="P944" s="22" t="n"/>
      <c r="Q944" s="22" t="n"/>
      <c r="R944" s="9" t="n"/>
      <c r="S944" s="9" t="n"/>
      <c r="T944" s="24">
        <f>IF(R944="","",ROUND(R944*IFERROR(VLOOKUP(H944,Settings!$A$2:$C$10,2,FALSE),0)+IFERROR(VLOOKUP(H944,Settings!$A$2:$C$10,3,FALSE),0),2))</f>
        <v/>
      </c>
      <c r="U944" s="24">
        <f>IF(R944="","",ROUND(R944-F944-N(S944)-IF(N(S944)&gt;0,Settings!$B$14,0)-T944,2))</f>
        <v/>
      </c>
      <c r="V944" s="23">
        <f>IF(OR(P944="",Q944=""),"",Q944-P944)</f>
        <v/>
      </c>
      <c r="W944" s="23">
        <f>IF(OR(P944="",O944&lt;&gt;"Listed"),"",TODAY()-P944)</f>
        <v/>
      </c>
    </row>
    <row r="945">
      <c r="E945" s="22" t="n"/>
      <c r="F945" s="9" t="n"/>
      <c r="I945" s="9" t="n"/>
      <c r="J945" s="23">
        <f>IF(A945="","",COUNTIFS(Comps!$A$2:$A$1000,A945,Comps!$C$2:$C$1000,"Sold",Comps!$H$2:$H$1000,"&lt;&gt;Loose"))</f>
        <v/>
      </c>
      <c r="K945" s="24">
        <f>IF(A945="","",IFERROR(AVERAGEIFS(Comps!$E$2:$E$1000,Comps!$A$2:$A$1000,A945,Comps!$C$2:$C$1000,"Sold",Comps!$H$2:$H$1000,"&lt;&gt;Loose"),""))</f>
        <v/>
      </c>
      <c r="L945" s="23">
        <f>IF(OR(A945="",J945=0),"",TEXT(MINIFS(Comps!$E$2:$E$1000,Comps!$A$2:$A$1000,A945,Comps!$C$2:$C$1000,"Sold",Comps!$H$2:$H$1000,"&lt;&gt;Loose"),"0")&amp;"-"&amp;TEXT(MAXIFS(Comps!$E$2:$E$1000,Comps!$A$2:$A$1000,A945,Comps!$C$2:$C$1000,"Sold",Comps!$H$2:$H$1000,"&lt;&gt;Loose"),"0"))</f>
        <v/>
      </c>
      <c r="M945" s="24">
        <f>IF(OR(F945="",H945=""),"",ROUND((F945+N(I945)+IF(N(I945)&gt;0,Settings!$B$14,0)+IFERROR(VLOOKUP(H945,Settings!$A$2:$C$10,3,FALSE),0)+Settings!$B$13)/(1-IFERROR(VLOOKUP(H945,Settings!$A$2:$C$10,2,FALSE),0)),2))</f>
        <v/>
      </c>
      <c r="N945" s="9" t="n"/>
      <c r="P945" s="22" t="n"/>
      <c r="Q945" s="22" t="n"/>
      <c r="R945" s="9" t="n"/>
      <c r="S945" s="9" t="n"/>
      <c r="T945" s="24">
        <f>IF(R945="","",ROUND(R945*IFERROR(VLOOKUP(H945,Settings!$A$2:$C$10,2,FALSE),0)+IFERROR(VLOOKUP(H945,Settings!$A$2:$C$10,3,FALSE),0),2))</f>
        <v/>
      </c>
      <c r="U945" s="24">
        <f>IF(R945="","",ROUND(R945-F945-N(S945)-IF(N(S945)&gt;0,Settings!$B$14,0)-T945,2))</f>
        <v/>
      </c>
      <c r="V945" s="23">
        <f>IF(OR(P945="",Q945=""),"",Q945-P945)</f>
        <v/>
      </c>
      <c r="W945" s="23">
        <f>IF(OR(P945="",O945&lt;&gt;"Listed"),"",TODAY()-P945)</f>
        <v/>
      </c>
    </row>
    <row r="946">
      <c r="E946" s="22" t="n"/>
      <c r="F946" s="9" t="n"/>
      <c r="I946" s="9" t="n"/>
      <c r="J946" s="23">
        <f>IF(A946="","",COUNTIFS(Comps!$A$2:$A$1000,A946,Comps!$C$2:$C$1000,"Sold",Comps!$H$2:$H$1000,"&lt;&gt;Loose"))</f>
        <v/>
      </c>
      <c r="K946" s="24">
        <f>IF(A946="","",IFERROR(AVERAGEIFS(Comps!$E$2:$E$1000,Comps!$A$2:$A$1000,A946,Comps!$C$2:$C$1000,"Sold",Comps!$H$2:$H$1000,"&lt;&gt;Loose"),""))</f>
        <v/>
      </c>
      <c r="L946" s="23">
        <f>IF(OR(A946="",J946=0),"",TEXT(MINIFS(Comps!$E$2:$E$1000,Comps!$A$2:$A$1000,A946,Comps!$C$2:$C$1000,"Sold",Comps!$H$2:$H$1000,"&lt;&gt;Loose"),"0")&amp;"-"&amp;TEXT(MAXIFS(Comps!$E$2:$E$1000,Comps!$A$2:$A$1000,A946,Comps!$C$2:$C$1000,"Sold",Comps!$H$2:$H$1000,"&lt;&gt;Loose"),"0"))</f>
        <v/>
      </c>
      <c r="M946" s="24">
        <f>IF(OR(F946="",H946=""),"",ROUND((F946+N(I946)+IF(N(I946)&gt;0,Settings!$B$14,0)+IFERROR(VLOOKUP(H946,Settings!$A$2:$C$10,3,FALSE),0)+Settings!$B$13)/(1-IFERROR(VLOOKUP(H946,Settings!$A$2:$C$10,2,FALSE),0)),2))</f>
        <v/>
      </c>
      <c r="N946" s="9" t="n"/>
      <c r="P946" s="22" t="n"/>
      <c r="Q946" s="22" t="n"/>
      <c r="R946" s="9" t="n"/>
      <c r="S946" s="9" t="n"/>
      <c r="T946" s="24">
        <f>IF(R946="","",ROUND(R946*IFERROR(VLOOKUP(H946,Settings!$A$2:$C$10,2,FALSE),0)+IFERROR(VLOOKUP(H946,Settings!$A$2:$C$10,3,FALSE),0),2))</f>
        <v/>
      </c>
      <c r="U946" s="24">
        <f>IF(R946="","",ROUND(R946-F946-N(S946)-IF(N(S946)&gt;0,Settings!$B$14,0)-T946,2))</f>
        <v/>
      </c>
      <c r="V946" s="23">
        <f>IF(OR(P946="",Q946=""),"",Q946-P946)</f>
        <v/>
      </c>
      <c r="W946" s="23">
        <f>IF(OR(P946="",O946&lt;&gt;"Listed"),"",TODAY()-P946)</f>
        <v/>
      </c>
    </row>
    <row r="947">
      <c r="E947" s="22" t="n"/>
      <c r="F947" s="9" t="n"/>
      <c r="I947" s="9" t="n"/>
      <c r="J947" s="23">
        <f>IF(A947="","",COUNTIFS(Comps!$A$2:$A$1000,A947,Comps!$C$2:$C$1000,"Sold",Comps!$H$2:$H$1000,"&lt;&gt;Loose"))</f>
        <v/>
      </c>
      <c r="K947" s="24">
        <f>IF(A947="","",IFERROR(AVERAGEIFS(Comps!$E$2:$E$1000,Comps!$A$2:$A$1000,A947,Comps!$C$2:$C$1000,"Sold",Comps!$H$2:$H$1000,"&lt;&gt;Loose"),""))</f>
        <v/>
      </c>
      <c r="L947" s="23">
        <f>IF(OR(A947="",J947=0),"",TEXT(MINIFS(Comps!$E$2:$E$1000,Comps!$A$2:$A$1000,A947,Comps!$C$2:$C$1000,"Sold",Comps!$H$2:$H$1000,"&lt;&gt;Loose"),"0")&amp;"-"&amp;TEXT(MAXIFS(Comps!$E$2:$E$1000,Comps!$A$2:$A$1000,A947,Comps!$C$2:$C$1000,"Sold",Comps!$H$2:$H$1000,"&lt;&gt;Loose"),"0"))</f>
        <v/>
      </c>
      <c r="M947" s="24">
        <f>IF(OR(F947="",H947=""),"",ROUND((F947+N(I947)+IF(N(I947)&gt;0,Settings!$B$14,0)+IFERROR(VLOOKUP(H947,Settings!$A$2:$C$10,3,FALSE),0)+Settings!$B$13)/(1-IFERROR(VLOOKUP(H947,Settings!$A$2:$C$10,2,FALSE),0)),2))</f>
        <v/>
      </c>
      <c r="N947" s="9" t="n"/>
      <c r="P947" s="22" t="n"/>
      <c r="Q947" s="22" t="n"/>
      <c r="R947" s="9" t="n"/>
      <c r="S947" s="9" t="n"/>
      <c r="T947" s="24">
        <f>IF(R947="","",ROUND(R947*IFERROR(VLOOKUP(H947,Settings!$A$2:$C$10,2,FALSE),0)+IFERROR(VLOOKUP(H947,Settings!$A$2:$C$10,3,FALSE),0),2))</f>
        <v/>
      </c>
      <c r="U947" s="24">
        <f>IF(R947="","",ROUND(R947-F947-N(S947)-IF(N(S947)&gt;0,Settings!$B$14,0)-T947,2))</f>
        <v/>
      </c>
      <c r="V947" s="23">
        <f>IF(OR(P947="",Q947=""),"",Q947-P947)</f>
        <v/>
      </c>
      <c r="W947" s="23">
        <f>IF(OR(P947="",O947&lt;&gt;"Listed"),"",TODAY()-P947)</f>
        <v/>
      </c>
    </row>
    <row r="948">
      <c r="E948" s="22" t="n"/>
      <c r="F948" s="9" t="n"/>
      <c r="I948" s="9" t="n"/>
      <c r="J948" s="23">
        <f>IF(A948="","",COUNTIFS(Comps!$A$2:$A$1000,A948,Comps!$C$2:$C$1000,"Sold",Comps!$H$2:$H$1000,"&lt;&gt;Loose"))</f>
        <v/>
      </c>
      <c r="K948" s="24">
        <f>IF(A948="","",IFERROR(AVERAGEIFS(Comps!$E$2:$E$1000,Comps!$A$2:$A$1000,A948,Comps!$C$2:$C$1000,"Sold",Comps!$H$2:$H$1000,"&lt;&gt;Loose"),""))</f>
        <v/>
      </c>
      <c r="L948" s="23">
        <f>IF(OR(A948="",J948=0),"",TEXT(MINIFS(Comps!$E$2:$E$1000,Comps!$A$2:$A$1000,A948,Comps!$C$2:$C$1000,"Sold",Comps!$H$2:$H$1000,"&lt;&gt;Loose"),"0")&amp;"-"&amp;TEXT(MAXIFS(Comps!$E$2:$E$1000,Comps!$A$2:$A$1000,A948,Comps!$C$2:$C$1000,"Sold",Comps!$H$2:$H$1000,"&lt;&gt;Loose"),"0"))</f>
        <v/>
      </c>
      <c r="M948" s="24">
        <f>IF(OR(F948="",H948=""),"",ROUND((F948+N(I948)+IF(N(I948)&gt;0,Settings!$B$14,0)+IFERROR(VLOOKUP(H948,Settings!$A$2:$C$10,3,FALSE),0)+Settings!$B$13)/(1-IFERROR(VLOOKUP(H948,Settings!$A$2:$C$10,2,FALSE),0)),2))</f>
        <v/>
      </c>
      <c r="N948" s="9" t="n"/>
      <c r="P948" s="22" t="n"/>
      <c r="Q948" s="22" t="n"/>
      <c r="R948" s="9" t="n"/>
      <c r="S948" s="9" t="n"/>
      <c r="T948" s="24">
        <f>IF(R948="","",ROUND(R948*IFERROR(VLOOKUP(H948,Settings!$A$2:$C$10,2,FALSE),0)+IFERROR(VLOOKUP(H948,Settings!$A$2:$C$10,3,FALSE),0),2))</f>
        <v/>
      </c>
      <c r="U948" s="24">
        <f>IF(R948="","",ROUND(R948-F948-N(S948)-IF(N(S948)&gt;0,Settings!$B$14,0)-T948,2))</f>
        <v/>
      </c>
      <c r="V948" s="23">
        <f>IF(OR(P948="",Q948=""),"",Q948-P948)</f>
        <v/>
      </c>
      <c r="W948" s="23">
        <f>IF(OR(P948="",O948&lt;&gt;"Listed"),"",TODAY()-P948)</f>
        <v/>
      </c>
    </row>
    <row r="949">
      <c r="E949" s="22" t="n"/>
      <c r="F949" s="9" t="n"/>
      <c r="I949" s="9" t="n"/>
      <c r="J949" s="23">
        <f>IF(A949="","",COUNTIFS(Comps!$A$2:$A$1000,A949,Comps!$C$2:$C$1000,"Sold",Comps!$H$2:$H$1000,"&lt;&gt;Loose"))</f>
        <v/>
      </c>
      <c r="K949" s="24">
        <f>IF(A949="","",IFERROR(AVERAGEIFS(Comps!$E$2:$E$1000,Comps!$A$2:$A$1000,A949,Comps!$C$2:$C$1000,"Sold",Comps!$H$2:$H$1000,"&lt;&gt;Loose"),""))</f>
        <v/>
      </c>
      <c r="L949" s="23">
        <f>IF(OR(A949="",J949=0),"",TEXT(MINIFS(Comps!$E$2:$E$1000,Comps!$A$2:$A$1000,A949,Comps!$C$2:$C$1000,"Sold",Comps!$H$2:$H$1000,"&lt;&gt;Loose"),"0")&amp;"-"&amp;TEXT(MAXIFS(Comps!$E$2:$E$1000,Comps!$A$2:$A$1000,A949,Comps!$C$2:$C$1000,"Sold",Comps!$H$2:$H$1000,"&lt;&gt;Loose"),"0"))</f>
        <v/>
      </c>
      <c r="M949" s="24">
        <f>IF(OR(F949="",H949=""),"",ROUND((F949+N(I949)+IF(N(I949)&gt;0,Settings!$B$14,0)+IFERROR(VLOOKUP(H949,Settings!$A$2:$C$10,3,FALSE),0)+Settings!$B$13)/(1-IFERROR(VLOOKUP(H949,Settings!$A$2:$C$10,2,FALSE),0)),2))</f>
        <v/>
      </c>
      <c r="N949" s="9" t="n"/>
      <c r="P949" s="22" t="n"/>
      <c r="Q949" s="22" t="n"/>
      <c r="R949" s="9" t="n"/>
      <c r="S949" s="9" t="n"/>
      <c r="T949" s="24">
        <f>IF(R949="","",ROUND(R949*IFERROR(VLOOKUP(H949,Settings!$A$2:$C$10,2,FALSE),0)+IFERROR(VLOOKUP(H949,Settings!$A$2:$C$10,3,FALSE),0),2))</f>
        <v/>
      </c>
      <c r="U949" s="24">
        <f>IF(R949="","",ROUND(R949-F949-N(S949)-IF(N(S949)&gt;0,Settings!$B$14,0)-T949,2))</f>
        <v/>
      </c>
      <c r="V949" s="23">
        <f>IF(OR(P949="",Q949=""),"",Q949-P949)</f>
        <v/>
      </c>
      <c r="W949" s="23">
        <f>IF(OR(P949="",O949&lt;&gt;"Listed"),"",TODAY()-P949)</f>
        <v/>
      </c>
    </row>
    <row r="950">
      <c r="E950" s="22" t="n"/>
      <c r="F950" s="9" t="n"/>
      <c r="I950" s="9" t="n"/>
      <c r="J950" s="23">
        <f>IF(A950="","",COUNTIFS(Comps!$A$2:$A$1000,A950,Comps!$C$2:$C$1000,"Sold",Comps!$H$2:$H$1000,"&lt;&gt;Loose"))</f>
        <v/>
      </c>
      <c r="K950" s="24">
        <f>IF(A950="","",IFERROR(AVERAGEIFS(Comps!$E$2:$E$1000,Comps!$A$2:$A$1000,A950,Comps!$C$2:$C$1000,"Sold",Comps!$H$2:$H$1000,"&lt;&gt;Loose"),""))</f>
        <v/>
      </c>
      <c r="L950" s="23">
        <f>IF(OR(A950="",J950=0),"",TEXT(MINIFS(Comps!$E$2:$E$1000,Comps!$A$2:$A$1000,A950,Comps!$C$2:$C$1000,"Sold",Comps!$H$2:$H$1000,"&lt;&gt;Loose"),"0")&amp;"-"&amp;TEXT(MAXIFS(Comps!$E$2:$E$1000,Comps!$A$2:$A$1000,A950,Comps!$C$2:$C$1000,"Sold",Comps!$H$2:$H$1000,"&lt;&gt;Loose"),"0"))</f>
        <v/>
      </c>
      <c r="M950" s="24">
        <f>IF(OR(F950="",H950=""),"",ROUND((F950+N(I950)+IF(N(I950)&gt;0,Settings!$B$14,0)+IFERROR(VLOOKUP(H950,Settings!$A$2:$C$10,3,FALSE),0)+Settings!$B$13)/(1-IFERROR(VLOOKUP(H950,Settings!$A$2:$C$10,2,FALSE),0)),2))</f>
        <v/>
      </c>
      <c r="N950" s="9" t="n"/>
      <c r="P950" s="22" t="n"/>
      <c r="Q950" s="22" t="n"/>
      <c r="R950" s="9" t="n"/>
      <c r="S950" s="9" t="n"/>
      <c r="T950" s="24">
        <f>IF(R950="","",ROUND(R950*IFERROR(VLOOKUP(H950,Settings!$A$2:$C$10,2,FALSE),0)+IFERROR(VLOOKUP(H950,Settings!$A$2:$C$10,3,FALSE),0),2))</f>
        <v/>
      </c>
      <c r="U950" s="24">
        <f>IF(R950="","",ROUND(R950-F950-N(S950)-IF(N(S950)&gt;0,Settings!$B$14,0)-T950,2))</f>
        <v/>
      </c>
      <c r="V950" s="23">
        <f>IF(OR(P950="",Q950=""),"",Q950-P950)</f>
        <v/>
      </c>
      <c r="W950" s="23">
        <f>IF(OR(P950="",O950&lt;&gt;"Listed"),"",TODAY()-P950)</f>
        <v/>
      </c>
    </row>
    <row r="951">
      <c r="E951" s="22" t="n"/>
      <c r="F951" s="9" t="n"/>
      <c r="I951" s="9" t="n"/>
      <c r="J951" s="23">
        <f>IF(A951="","",COUNTIFS(Comps!$A$2:$A$1000,A951,Comps!$C$2:$C$1000,"Sold",Comps!$H$2:$H$1000,"&lt;&gt;Loose"))</f>
        <v/>
      </c>
      <c r="K951" s="24">
        <f>IF(A951="","",IFERROR(AVERAGEIFS(Comps!$E$2:$E$1000,Comps!$A$2:$A$1000,A951,Comps!$C$2:$C$1000,"Sold",Comps!$H$2:$H$1000,"&lt;&gt;Loose"),""))</f>
        <v/>
      </c>
      <c r="L951" s="23">
        <f>IF(OR(A951="",J951=0),"",TEXT(MINIFS(Comps!$E$2:$E$1000,Comps!$A$2:$A$1000,A951,Comps!$C$2:$C$1000,"Sold",Comps!$H$2:$H$1000,"&lt;&gt;Loose"),"0")&amp;"-"&amp;TEXT(MAXIFS(Comps!$E$2:$E$1000,Comps!$A$2:$A$1000,A951,Comps!$C$2:$C$1000,"Sold",Comps!$H$2:$H$1000,"&lt;&gt;Loose"),"0"))</f>
        <v/>
      </c>
      <c r="M951" s="24">
        <f>IF(OR(F951="",H951=""),"",ROUND((F951+N(I951)+IF(N(I951)&gt;0,Settings!$B$14,0)+IFERROR(VLOOKUP(H951,Settings!$A$2:$C$10,3,FALSE),0)+Settings!$B$13)/(1-IFERROR(VLOOKUP(H951,Settings!$A$2:$C$10,2,FALSE),0)),2))</f>
        <v/>
      </c>
      <c r="N951" s="9" t="n"/>
      <c r="P951" s="22" t="n"/>
      <c r="Q951" s="22" t="n"/>
      <c r="R951" s="9" t="n"/>
      <c r="S951" s="9" t="n"/>
      <c r="T951" s="24">
        <f>IF(R951="","",ROUND(R951*IFERROR(VLOOKUP(H951,Settings!$A$2:$C$10,2,FALSE),0)+IFERROR(VLOOKUP(H951,Settings!$A$2:$C$10,3,FALSE),0),2))</f>
        <v/>
      </c>
      <c r="U951" s="24">
        <f>IF(R951="","",ROUND(R951-F951-N(S951)-IF(N(S951)&gt;0,Settings!$B$14,0)-T951,2))</f>
        <v/>
      </c>
      <c r="V951" s="23">
        <f>IF(OR(P951="",Q951=""),"",Q951-P951)</f>
        <v/>
      </c>
      <c r="W951" s="23">
        <f>IF(OR(P951="",O951&lt;&gt;"Listed"),"",TODAY()-P951)</f>
        <v/>
      </c>
    </row>
    <row r="952">
      <c r="E952" s="22" t="n"/>
      <c r="F952" s="9" t="n"/>
      <c r="I952" s="9" t="n"/>
      <c r="J952" s="23">
        <f>IF(A952="","",COUNTIFS(Comps!$A$2:$A$1000,A952,Comps!$C$2:$C$1000,"Sold",Comps!$H$2:$H$1000,"&lt;&gt;Loose"))</f>
        <v/>
      </c>
      <c r="K952" s="24">
        <f>IF(A952="","",IFERROR(AVERAGEIFS(Comps!$E$2:$E$1000,Comps!$A$2:$A$1000,A952,Comps!$C$2:$C$1000,"Sold",Comps!$H$2:$H$1000,"&lt;&gt;Loose"),""))</f>
        <v/>
      </c>
      <c r="L952" s="23">
        <f>IF(OR(A952="",J952=0),"",TEXT(MINIFS(Comps!$E$2:$E$1000,Comps!$A$2:$A$1000,A952,Comps!$C$2:$C$1000,"Sold",Comps!$H$2:$H$1000,"&lt;&gt;Loose"),"0")&amp;"-"&amp;TEXT(MAXIFS(Comps!$E$2:$E$1000,Comps!$A$2:$A$1000,A952,Comps!$C$2:$C$1000,"Sold",Comps!$H$2:$H$1000,"&lt;&gt;Loose"),"0"))</f>
        <v/>
      </c>
      <c r="M952" s="24">
        <f>IF(OR(F952="",H952=""),"",ROUND((F952+N(I952)+IF(N(I952)&gt;0,Settings!$B$14,0)+IFERROR(VLOOKUP(H952,Settings!$A$2:$C$10,3,FALSE),0)+Settings!$B$13)/(1-IFERROR(VLOOKUP(H952,Settings!$A$2:$C$10,2,FALSE),0)),2))</f>
        <v/>
      </c>
      <c r="N952" s="9" t="n"/>
      <c r="P952" s="22" t="n"/>
      <c r="Q952" s="22" t="n"/>
      <c r="R952" s="9" t="n"/>
      <c r="S952" s="9" t="n"/>
      <c r="T952" s="24">
        <f>IF(R952="","",ROUND(R952*IFERROR(VLOOKUP(H952,Settings!$A$2:$C$10,2,FALSE),0)+IFERROR(VLOOKUP(H952,Settings!$A$2:$C$10,3,FALSE),0),2))</f>
        <v/>
      </c>
      <c r="U952" s="24">
        <f>IF(R952="","",ROUND(R952-F952-N(S952)-IF(N(S952)&gt;0,Settings!$B$14,0)-T952,2))</f>
        <v/>
      </c>
      <c r="V952" s="23">
        <f>IF(OR(P952="",Q952=""),"",Q952-P952)</f>
        <v/>
      </c>
      <c r="W952" s="23">
        <f>IF(OR(P952="",O952&lt;&gt;"Listed"),"",TODAY()-P952)</f>
        <v/>
      </c>
    </row>
    <row r="953">
      <c r="E953" s="22" t="n"/>
      <c r="F953" s="9" t="n"/>
      <c r="I953" s="9" t="n"/>
      <c r="J953" s="23">
        <f>IF(A953="","",COUNTIFS(Comps!$A$2:$A$1000,A953,Comps!$C$2:$C$1000,"Sold",Comps!$H$2:$H$1000,"&lt;&gt;Loose"))</f>
        <v/>
      </c>
      <c r="K953" s="24">
        <f>IF(A953="","",IFERROR(AVERAGEIFS(Comps!$E$2:$E$1000,Comps!$A$2:$A$1000,A953,Comps!$C$2:$C$1000,"Sold",Comps!$H$2:$H$1000,"&lt;&gt;Loose"),""))</f>
        <v/>
      </c>
      <c r="L953" s="23">
        <f>IF(OR(A953="",J953=0),"",TEXT(MINIFS(Comps!$E$2:$E$1000,Comps!$A$2:$A$1000,A953,Comps!$C$2:$C$1000,"Sold",Comps!$H$2:$H$1000,"&lt;&gt;Loose"),"0")&amp;"-"&amp;TEXT(MAXIFS(Comps!$E$2:$E$1000,Comps!$A$2:$A$1000,A953,Comps!$C$2:$C$1000,"Sold",Comps!$H$2:$H$1000,"&lt;&gt;Loose"),"0"))</f>
        <v/>
      </c>
      <c r="M953" s="24">
        <f>IF(OR(F953="",H953=""),"",ROUND((F953+N(I953)+IF(N(I953)&gt;0,Settings!$B$14,0)+IFERROR(VLOOKUP(H953,Settings!$A$2:$C$10,3,FALSE),0)+Settings!$B$13)/(1-IFERROR(VLOOKUP(H953,Settings!$A$2:$C$10,2,FALSE),0)),2))</f>
        <v/>
      </c>
      <c r="N953" s="9" t="n"/>
      <c r="P953" s="22" t="n"/>
      <c r="Q953" s="22" t="n"/>
      <c r="R953" s="9" t="n"/>
      <c r="S953" s="9" t="n"/>
      <c r="T953" s="24">
        <f>IF(R953="","",ROUND(R953*IFERROR(VLOOKUP(H953,Settings!$A$2:$C$10,2,FALSE),0)+IFERROR(VLOOKUP(H953,Settings!$A$2:$C$10,3,FALSE),0),2))</f>
        <v/>
      </c>
      <c r="U953" s="24">
        <f>IF(R953="","",ROUND(R953-F953-N(S953)-IF(N(S953)&gt;0,Settings!$B$14,0)-T953,2))</f>
        <v/>
      </c>
      <c r="V953" s="23">
        <f>IF(OR(P953="",Q953=""),"",Q953-P953)</f>
        <v/>
      </c>
      <c r="W953" s="23">
        <f>IF(OR(P953="",O953&lt;&gt;"Listed"),"",TODAY()-P953)</f>
        <v/>
      </c>
    </row>
    <row r="954">
      <c r="E954" s="22" t="n"/>
      <c r="F954" s="9" t="n"/>
      <c r="I954" s="9" t="n"/>
      <c r="J954" s="23">
        <f>IF(A954="","",COUNTIFS(Comps!$A$2:$A$1000,A954,Comps!$C$2:$C$1000,"Sold",Comps!$H$2:$H$1000,"&lt;&gt;Loose"))</f>
        <v/>
      </c>
      <c r="K954" s="24">
        <f>IF(A954="","",IFERROR(AVERAGEIFS(Comps!$E$2:$E$1000,Comps!$A$2:$A$1000,A954,Comps!$C$2:$C$1000,"Sold",Comps!$H$2:$H$1000,"&lt;&gt;Loose"),""))</f>
        <v/>
      </c>
      <c r="L954" s="23">
        <f>IF(OR(A954="",J954=0),"",TEXT(MINIFS(Comps!$E$2:$E$1000,Comps!$A$2:$A$1000,A954,Comps!$C$2:$C$1000,"Sold",Comps!$H$2:$H$1000,"&lt;&gt;Loose"),"0")&amp;"-"&amp;TEXT(MAXIFS(Comps!$E$2:$E$1000,Comps!$A$2:$A$1000,A954,Comps!$C$2:$C$1000,"Sold",Comps!$H$2:$H$1000,"&lt;&gt;Loose"),"0"))</f>
        <v/>
      </c>
      <c r="M954" s="24">
        <f>IF(OR(F954="",H954=""),"",ROUND((F954+N(I954)+IF(N(I954)&gt;0,Settings!$B$14,0)+IFERROR(VLOOKUP(H954,Settings!$A$2:$C$10,3,FALSE),0)+Settings!$B$13)/(1-IFERROR(VLOOKUP(H954,Settings!$A$2:$C$10,2,FALSE),0)),2))</f>
        <v/>
      </c>
      <c r="N954" s="9" t="n"/>
      <c r="P954" s="22" t="n"/>
      <c r="Q954" s="22" t="n"/>
      <c r="R954" s="9" t="n"/>
      <c r="S954" s="9" t="n"/>
      <c r="T954" s="24">
        <f>IF(R954="","",ROUND(R954*IFERROR(VLOOKUP(H954,Settings!$A$2:$C$10,2,FALSE),0)+IFERROR(VLOOKUP(H954,Settings!$A$2:$C$10,3,FALSE),0),2))</f>
        <v/>
      </c>
      <c r="U954" s="24">
        <f>IF(R954="","",ROUND(R954-F954-N(S954)-IF(N(S954)&gt;0,Settings!$B$14,0)-T954,2))</f>
        <v/>
      </c>
      <c r="V954" s="23">
        <f>IF(OR(P954="",Q954=""),"",Q954-P954)</f>
        <v/>
      </c>
      <c r="W954" s="23">
        <f>IF(OR(P954="",O954&lt;&gt;"Listed"),"",TODAY()-P954)</f>
        <v/>
      </c>
    </row>
    <row r="955">
      <c r="E955" s="22" t="n"/>
      <c r="F955" s="9" t="n"/>
      <c r="I955" s="9" t="n"/>
      <c r="J955" s="23">
        <f>IF(A955="","",COUNTIFS(Comps!$A$2:$A$1000,A955,Comps!$C$2:$C$1000,"Sold",Comps!$H$2:$H$1000,"&lt;&gt;Loose"))</f>
        <v/>
      </c>
      <c r="K955" s="24">
        <f>IF(A955="","",IFERROR(AVERAGEIFS(Comps!$E$2:$E$1000,Comps!$A$2:$A$1000,A955,Comps!$C$2:$C$1000,"Sold",Comps!$H$2:$H$1000,"&lt;&gt;Loose"),""))</f>
        <v/>
      </c>
      <c r="L955" s="23">
        <f>IF(OR(A955="",J955=0),"",TEXT(MINIFS(Comps!$E$2:$E$1000,Comps!$A$2:$A$1000,A955,Comps!$C$2:$C$1000,"Sold",Comps!$H$2:$H$1000,"&lt;&gt;Loose"),"0")&amp;"-"&amp;TEXT(MAXIFS(Comps!$E$2:$E$1000,Comps!$A$2:$A$1000,A955,Comps!$C$2:$C$1000,"Sold",Comps!$H$2:$H$1000,"&lt;&gt;Loose"),"0"))</f>
        <v/>
      </c>
      <c r="M955" s="24">
        <f>IF(OR(F955="",H955=""),"",ROUND((F955+N(I955)+IF(N(I955)&gt;0,Settings!$B$14,0)+IFERROR(VLOOKUP(H955,Settings!$A$2:$C$10,3,FALSE),0)+Settings!$B$13)/(1-IFERROR(VLOOKUP(H955,Settings!$A$2:$C$10,2,FALSE),0)),2))</f>
        <v/>
      </c>
      <c r="N955" s="9" t="n"/>
      <c r="P955" s="22" t="n"/>
      <c r="Q955" s="22" t="n"/>
      <c r="R955" s="9" t="n"/>
      <c r="S955" s="9" t="n"/>
      <c r="T955" s="24">
        <f>IF(R955="","",ROUND(R955*IFERROR(VLOOKUP(H955,Settings!$A$2:$C$10,2,FALSE),0)+IFERROR(VLOOKUP(H955,Settings!$A$2:$C$10,3,FALSE),0),2))</f>
        <v/>
      </c>
      <c r="U955" s="24">
        <f>IF(R955="","",ROUND(R955-F955-N(S955)-IF(N(S955)&gt;0,Settings!$B$14,0)-T955,2))</f>
        <v/>
      </c>
      <c r="V955" s="23">
        <f>IF(OR(P955="",Q955=""),"",Q955-P955)</f>
        <v/>
      </c>
      <c r="W955" s="23">
        <f>IF(OR(P955="",O955&lt;&gt;"Listed"),"",TODAY()-P955)</f>
        <v/>
      </c>
    </row>
    <row r="956">
      <c r="E956" s="22" t="n"/>
      <c r="F956" s="9" t="n"/>
      <c r="I956" s="9" t="n"/>
      <c r="J956" s="23">
        <f>IF(A956="","",COUNTIFS(Comps!$A$2:$A$1000,A956,Comps!$C$2:$C$1000,"Sold",Comps!$H$2:$H$1000,"&lt;&gt;Loose"))</f>
        <v/>
      </c>
      <c r="K956" s="24">
        <f>IF(A956="","",IFERROR(AVERAGEIFS(Comps!$E$2:$E$1000,Comps!$A$2:$A$1000,A956,Comps!$C$2:$C$1000,"Sold",Comps!$H$2:$H$1000,"&lt;&gt;Loose"),""))</f>
        <v/>
      </c>
      <c r="L956" s="23">
        <f>IF(OR(A956="",J956=0),"",TEXT(MINIFS(Comps!$E$2:$E$1000,Comps!$A$2:$A$1000,A956,Comps!$C$2:$C$1000,"Sold",Comps!$H$2:$H$1000,"&lt;&gt;Loose"),"0")&amp;"-"&amp;TEXT(MAXIFS(Comps!$E$2:$E$1000,Comps!$A$2:$A$1000,A956,Comps!$C$2:$C$1000,"Sold",Comps!$H$2:$H$1000,"&lt;&gt;Loose"),"0"))</f>
        <v/>
      </c>
      <c r="M956" s="24">
        <f>IF(OR(F956="",H956=""),"",ROUND((F956+N(I956)+IF(N(I956)&gt;0,Settings!$B$14,0)+IFERROR(VLOOKUP(H956,Settings!$A$2:$C$10,3,FALSE),0)+Settings!$B$13)/(1-IFERROR(VLOOKUP(H956,Settings!$A$2:$C$10,2,FALSE),0)),2))</f>
        <v/>
      </c>
      <c r="N956" s="9" t="n"/>
      <c r="P956" s="22" t="n"/>
      <c r="Q956" s="22" t="n"/>
      <c r="R956" s="9" t="n"/>
      <c r="S956" s="9" t="n"/>
      <c r="T956" s="24">
        <f>IF(R956="","",ROUND(R956*IFERROR(VLOOKUP(H956,Settings!$A$2:$C$10,2,FALSE),0)+IFERROR(VLOOKUP(H956,Settings!$A$2:$C$10,3,FALSE),0),2))</f>
        <v/>
      </c>
      <c r="U956" s="24">
        <f>IF(R956="","",ROUND(R956-F956-N(S956)-IF(N(S956)&gt;0,Settings!$B$14,0)-T956,2))</f>
        <v/>
      </c>
      <c r="V956" s="23">
        <f>IF(OR(P956="",Q956=""),"",Q956-P956)</f>
        <v/>
      </c>
      <c r="W956" s="23">
        <f>IF(OR(P956="",O956&lt;&gt;"Listed"),"",TODAY()-P956)</f>
        <v/>
      </c>
    </row>
    <row r="957">
      <c r="E957" s="22" t="n"/>
      <c r="F957" s="9" t="n"/>
      <c r="I957" s="9" t="n"/>
      <c r="J957" s="23">
        <f>IF(A957="","",COUNTIFS(Comps!$A$2:$A$1000,A957,Comps!$C$2:$C$1000,"Sold",Comps!$H$2:$H$1000,"&lt;&gt;Loose"))</f>
        <v/>
      </c>
      <c r="K957" s="24">
        <f>IF(A957="","",IFERROR(AVERAGEIFS(Comps!$E$2:$E$1000,Comps!$A$2:$A$1000,A957,Comps!$C$2:$C$1000,"Sold",Comps!$H$2:$H$1000,"&lt;&gt;Loose"),""))</f>
        <v/>
      </c>
      <c r="L957" s="23">
        <f>IF(OR(A957="",J957=0),"",TEXT(MINIFS(Comps!$E$2:$E$1000,Comps!$A$2:$A$1000,A957,Comps!$C$2:$C$1000,"Sold",Comps!$H$2:$H$1000,"&lt;&gt;Loose"),"0")&amp;"-"&amp;TEXT(MAXIFS(Comps!$E$2:$E$1000,Comps!$A$2:$A$1000,A957,Comps!$C$2:$C$1000,"Sold",Comps!$H$2:$H$1000,"&lt;&gt;Loose"),"0"))</f>
        <v/>
      </c>
      <c r="M957" s="24">
        <f>IF(OR(F957="",H957=""),"",ROUND((F957+N(I957)+IF(N(I957)&gt;0,Settings!$B$14,0)+IFERROR(VLOOKUP(H957,Settings!$A$2:$C$10,3,FALSE),0)+Settings!$B$13)/(1-IFERROR(VLOOKUP(H957,Settings!$A$2:$C$10,2,FALSE),0)),2))</f>
        <v/>
      </c>
      <c r="N957" s="9" t="n"/>
      <c r="P957" s="22" t="n"/>
      <c r="Q957" s="22" t="n"/>
      <c r="R957" s="9" t="n"/>
      <c r="S957" s="9" t="n"/>
      <c r="T957" s="24">
        <f>IF(R957="","",ROUND(R957*IFERROR(VLOOKUP(H957,Settings!$A$2:$C$10,2,FALSE),0)+IFERROR(VLOOKUP(H957,Settings!$A$2:$C$10,3,FALSE),0),2))</f>
        <v/>
      </c>
      <c r="U957" s="24">
        <f>IF(R957="","",ROUND(R957-F957-N(S957)-IF(N(S957)&gt;0,Settings!$B$14,0)-T957,2))</f>
        <v/>
      </c>
      <c r="V957" s="23">
        <f>IF(OR(P957="",Q957=""),"",Q957-P957)</f>
        <v/>
      </c>
      <c r="W957" s="23">
        <f>IF(OR(P957="",O957&lt;&gt;"Listed"),"",TODAY()-P957)</f>
        <v/>
      </c>
    </row>
    <row r="958">
      <c r="E958" s="22" t="n"/>
      <c r="F958" s="9" t="n"/>
      <c r="I958" s="9" t="n"/>
      <c r="J958" s="23">
        <f>IF(A958="","",COUNTIFS(Comps!$A$2:$A$1000,A958,Comps!$C$2:$C$1000,"Sold",Comps!$H$2:$H$1000,"&lt;&gt;Loose"))</f>
        <v/>
      </c>
      <c r="K958" s="24">
        <f>IF(A958="","",IFERROR(AVERAGEIFS(Comps!$E$2:$E$1000,Comps!$A$2:$A$1000,A958,Comps!$C$2:$C$1000,"Sold",Comps!$H$2:$H$1000,"&lt;&gt;Loose"),""))</f>
        <v/>
      </c>
      <c r="L958" s="23">
        <f>IF(OR(A958="",J958=0),"",TEXT(MINIFS(Comps!$E$2:$E$1000,Comps!$A$2:$A$1000,A958,Comps!$C$2:$C$1000,"Sold",Comps!$H$2:$H$1000,"&lt;&gt;Loose"),"0")&amp;"-"&amp;TEXT(MAXIFS(Comps!$E$2:$E$1000,Comps!$A$2:$A$1000,A958,Comps!$C$2:$C$1000,"Sold",Comps!$H$2:$H$1000,"&lt;&gt;Loose"),"0"))</f>
        <v/>
      </c>
      <c r="M958" s="24">
        <f>IF(OR(F958="",H958=""),"",ROUND((F958+N(I958)+IF(N(I958)&gt;0,Settings!$B$14,0)+IFERROR(VLOOKUP(H958,Settings!$A$2:$C$10,3,FALSE),0)+Settings!$B$13)/(1-IFERROR(VLOOKUP(H958,Settings!$A$2:$C$10,2,FALSE),0)),2))</f>
        <v/>
      </c>
      <c r="N958" s="9" t="n"/>
      <c r="P958" s="22" t="n"/>
      <c r="Q958" s="22" t="n"/>
      <c r="R958" s="9" t="n"/>
      <c r="S958" s="9" t="n"/>
      <c r="T958" s="24">
        <f>IF(R958="","",ROUND(R958*IFERROR(VLOOKUP(H958,Settings!$A$2:$C$10,2,FALSE),0)+IFERROR(VLOOKUP(H958,Settings!$A$2:$C$10,3,FALSE),0),2))</f>
        <v/>
      </c>
      <c r="U958" s="24">
        <f>IF(R958="","",ROUND(R958-F958-N(S958)-IF(N(S958)&gt;0,Settings!$B$14,0)-T958,2))</f>
        <v/>
      </c>
      <c r="V958" s="23">
        <f>IF(OR(P958="",Q958=""),"",Q958-P958)</f>
        <v/>
      </c>
      <c r="W958" s="23">
        <f>IF(OR(P958="",O958&lt;&gt;"Listed"),"",TODAY()-P958)</f>
        <v/>
      </c>
    </row>
    <row r="959">
      <c r="E959" s="22" t="n"/>
      <c r="F959" s="9" t="n"/>
      <c r="I959" s="9" t="n"/>
      <c r="J959" s="23">
        <f>IF(A959="","",COUNTIFS(Comps!$A$2:$A$1000,A959,Comps!$C$2:$C$1000,"Sold",Comps!$H$2:$H$1000,"&lt;&gt;Loose"))</f>
        <v/>
      </c>
      <c r="K959" s="24">
        <f>IF(A959="","",IFERROR(AVERAGEIFS(Comps!$E$2:$E$1000,Comps!$A$2:$A$1000,A959,Comps!$C$2:$C$1000,"Sold",Comps!$H$2:$H$1000,"&lt;&gt;Loose"),""))</f>
        <v/>
      </c>
      <c r="L959" s="23">
        <f>IF(OR(A959="",J959=0),"",TEXT(MINIFS(Comps!$E$2:$E$1000,Comps!$A$2:$A$1000,A959,Comps!$C$2:$C$1000,"Sold",Comps!$H$2:$H$1000,"&lt;&gt;Loose"),"0")&amp;"-"&amp;TEXT(MAXIFS(Comps!$E$2:$E$1000,Comps!$A$2:$A$1000,A959,Comps!$C$2:$C$1000,"Sold",Comps!$H$2:$H$1000,"&lt;&gt;Loose"),"0"))</f>
        <v/>
      </c>
      <c r="M959" s="24">
        <f>IF(OR(F959="",H959=""),"",ROUND((F959+N(I959)+IF(N(I959)&gt;0,Settings!$B$14,0)+IFERROR(VLOOKUP(H959,Settings!$A$2:$C$10,3,FALSE),0)+Settings!$B$13)/(1-IFERROR(VLOOKUP(H959,Settings!$A$2:$C$10,2,FALSE),0)),2))</f>
        <v/>
      </c>
      <c r="N959" s="9" t="n"/>
      <c r="P959" s="22" t="n"/>
      <c r="Q959" s="22" t="n"/>
      <c r="R959" s="9" t="n"/>
      <c r="S959" s="9" t="n"/>
      <c r="T959" s="24">
        <f>IF(R959="","",ROUND(R959*IFERROR(VLOOKUP(H959,Settings!$A$2:$C$10,2,FALSE),0)+IFERROR(VLOOKUP(H959,Settings!$A$2:$C$10,3,FALSE),0),2))</f>
        <v/>
      </c>
      <c r="U959" s="24">
        <f>IF(R959="","",ROUND(R959-F959-N(S959)-IF(N(S959)&gt;0,Settings!$B$14,0)-T959,2))</f>
        <v/>
      </c>
      <c r="V959" s="23">
        <f>IF(OR(P959="",Q959=""),"",Q959-P959)</f>
        <v/>
      </c>
      <c r="W959" s="23">
        <f>IF(OR(P959="",O959&lt;&gt;"Listed"),"",TODAY()-P959)</f>
        <v/>
      </c>
    </row>
    <row r="960">
      <c r="E960" s="22" t="n"/>
      <c r="F960" s="9" t="n"/>
      <c r="I960" s="9" t="n"/>
      <c r="J960" s="23">
        <f>IF(A960="","",COUNTIFS(Comps!$A$2:$A$1000,A960,Comps!$C$2:$C$1000,"Sold",Comps!$H$2:$H$1000,"&lt;&gt;Loose"))</f>
        <v/>
      </c>
      <c r="K960" s="24">
        <f>IF(A960="","",IFERROR(AVERAGEIFS(Comps!$E$2:$E$1000,Comps!$A$2:$A$1000,A960,Comps!$C$2:$C$1000,"Sold",Comps!$H$2:$H$1000,"&lt;&gt;Loose"),""))</f>
        <v/>
      </c>
      <c r="L960" s="23">
        <f>IF(OR(A960="",J960=0),"",TEXT(MINIFS(Comps!$E$2:$E$1000,Comps!$A$2:$A$1000,A960,Comps!$C$2:$C$1000,"Sold",Comps!$H$2:$H$1000,"&lt;&gt;Loose"),"0")&amp;"-"&amp;TEXT(MAXIFS(Comps!$E$2:$E$1000,Comps!$A$2:$A$1000,A960,Comps!$C$2:$C$1000,"Sold",Comps!$H$2:$H$1000,"&lt;&gt;Loose"),"0"))</f>
        <v/>
      </c>
      <c r="M960" s="24">
        <f>IF(OR(F960="",H960=""),"",ROUND((F960+N(I960)+IF(N(I960)&gt;0,Settings!$B$14,0)+IFERROR(VLOOKUP(H960,Settings!$A$2:$C$10,3,FALSE),0)+Settings!$B$13)/(1-IFERROR(VLOOKUP(H960,Settings!$A$2:$C$10,2,FALSE),0)),2))</f>
        <v/>
      </c>
      <c r="N960" s="9" t="n"/>
      <c r="P960" s="22" t="n"/>
      <c r="Q960" s="22" t="n"/>
      <c r="R960" s="9" t="n"/>
      <c r="S960" s="9" t="n"/>
      <c r="T960" s="24">
        <f>IF(R960="","",ROUND(R960*IFERROR(VLOOKUP(H960,Settings!$A$2:$C$10,2,FALSE),0)+IFERROR(VLOOKUP(H960,Settings!$A$2:$C$10,3,FALSE),0),2))</f>
        <v/>
      </c>
      <c r="U960" s="24">
        <f>IF(R960="","",ROUND(R960-F960-N(S960)-IF(N(S960)&gt;0,Settings!$B$14,0)-T960,2))</f>
        <v/>
      </c>
      <c r="V960" s="23">
        <f>IF(OR(P960="",Q960=""),"",Q960-P960)</f>
        <v/>
      </c>
      <c r="W960" s="23">
        <f>IF(OR(P960="",O960&lt;&gt;"Listed"),"",TODAY()-P960)</f>
        <v/>
      </c>
    </row>
    <row r="961">
      <c r="E961" s="22" t="n"/>
      <c r="F961" s="9" t="n"/>
      <c r="I961" s="9" t="n"/>
      <c r="J961" s="23">
        <f>IF(A961="","",COUNTIFS(Comps!$A$2:$A$1000,A961,Comps!$C$2:$C$1000,"Sold",Comps!$H$2:$H$1000,"&lt;&gt;Loose"))</f>
        <v/>
      </c>
      <c r="K961" s="24">
        <f>IF(A961="","",IFERROR(AVERAGEIFS(Comps!$E$2:$E$1000,Comps!$A$2:$A$1000,A961,Comps!$C$2:$C$1000,"Sold",Comps!$H$2:$H$1000,"&lt;&gt;Loose"),""))</f>
        <v/>
      </c>
      <c r="L961" s="23">
        <f>IF(OR(A961="",J961=0),"",TEXT(MINIFS(Comps!$E$2:$E$1000,Comps!$A$2:$A$1000,A961,Comps!$C$2:$C$1000,"Sold",Comps!$H$2:$H$1000,"&lt;&gt;Loose"),"0")&amp;"-"&amp;TEXT(MAXIFS(Comps!$E$2:$E$1000,Comps!$A$2:$A$1000,A961,Comps!$C$2:$C$1000,"Sold",Comps!$H$2:$H$1000,"&lt;&gt;Loose"),"0"))</f>
        <v/>
      </c>
      <c r="M961" s="24">
        <f>IF(OR(F961="",H961=""),"",ROUND((F961+N(I961)+IF(N(I961)&gt;0,Settings!$B$14,0)+IFERROR(VLOOKUP(H961,Settings!$A$2:$C$10,3,FALSE),0)+Settings!$B$13)/(1-IFERROR(VLOOKUP(H961,Settings!$A$2:$C$10,2,FALSE),0)),2))</f>
        <v/>
      </c>
      <c r="N961" s="9" t="n"/>
      <c r="P961" s="22" t="n"/>
      <c r="Q961" s="22" t="n"/>
      <c r="R961" s="9" t="n"/>
      <c r="S961" s="9" t="n"/>
      <c r="T961" s="24">
        <f>IF(R961="","",ROUND(R961*IFERROR(VLOOKUP(H961,Settings!$A$2:$C$10,2,FALSE),0)+IFERROR(VLOOKUP(H961,Settings!$A$2:$C$10,3,FALSE),0),2))</f>
        <v/>
      </c>
      <c r="U961" s="24">
        <f>IF(R961="","",ROUND(R961-F961-N(S961)-IF(N(S961)&gt;0,Settings!$B$14,0)-T961,2))</f>
        <v/>
      </c>
      <c r="V961" s="23">
        <f>IF(OR(P961="",Q961=""),"",Q961-P961)</f>
        <v/>
      </c>
      <c r="W961" s="23">
        <f>IF(OR(P961="",O961&lt;&gt;"Listed"),"",TODAY()-P961)</f>
        <v/>
      </c>
    </row>
    <row r="962">
      <c r="E962" s="22" t="n"/>
      <c r="F962" s="9" t="n"/>
      <c r="I962" s="9" t="n"/>
      <c r="J962" s="23">
        <f>IF(A962="","",COUNTIFS(Comps!$A$2:$A$1000,A962,Comps!$C$2:$C$1000,"Sold",Comps!$H$2:$H$1000,"&lt;&gt;Loose"))</f>
        <v/>
      </c>
      <c r="K962" s="24">
        <f>IF(A962="","",IFERROR(AVERAGEIFS(Comps!$E$2:$E$1000,Comps!$A$2:$A$1000,A962,Comps!$C$2:$C$1000,"Sold",Comps!$H$2:$H$1000,"&lt;&gt;Loose"),""))</f>
        <v/>
      </c>
      <c r="L962" s="23">
        <f>IF(OR(A962="",J962=0),"",TEXT(MINIFS(Comps!$E$2:$E$1000,Comps!$A$2:$A$1000,A962,Comps!$C$2:$C$1000,"Sold",Comps!$H$2:$H$1000,"&lt;&gt;Loose"),"0")&amp;"-"&amp;TEXT(MAXIFS(Comps!$E$2:$E$1000,Comps!$A$2:$A$1000,A962,Comps!$C$2:$C$1000,"Sold",Comps!$H$2:$H$1000,"&lt;&gt;Loose"),"0"))</f>
        <v/>
      </c>
      <c r="M962" s="24">
        <f>IF(OR(F962="",H962=""),"",ROUND((F962+N(I962)+IF(N(I962)&gt;0,Settings!$B$14,0)+IFERROR(VLOOKUP(H962,Settings!$A$2:$C$10,3,FALSE),0)+Settings!$B$13)/(1-IFERROR(VLOOKUP(H962,Settings!$A$2:$C$10,2,FALSE),0)),2))</f>
        <v/>
      </c>
      <c r="N962" s="9" t="n"/>
      <c r="P962" s="22" t="n"/>
      <c r="Q962" s="22" t="n"/>
      <c r="R962" s="9" t="n"/>
      <c r="S962" s="9" t="n"/>
      <c r="T962" s="24">
        <f>IF(R962="","",ROUND(R962*IFERROR(VLOOKUP(H962,Settings!$A$2:$C$10,2,FALSE),0)+IFERROR(VLOOKUP(H962,Settings!$A$2:$C$10,3,FALSE),0),2))</f>
        <v/>
      </c>
      <c r="U962" s="24">
        <f>IF(R962="","",ROUND(R962-F962-N(S962)-IF(N(S962)&gt;0,Settings!$B$14,0)-T962,2))</f>
        <v/>
      </c>
      <c r="V962" s="23">
        <f>IF(OR(P962="",Q962=""),"",Q962-P962)</f>
        <v/>
      </c>
      <c r="W962" s="23">
        <f>IF(OR(P962="",O962&lt;&gt;"Listed"),"",TODAY()-P962)</f>
        <v/>
      </c>
    </row>
    <row r="963">
      <c r="E963" s="22" t="n"/>
      <c r="F963" s="9" t="n"/>
      <c r="I963" s="9" t="n"/>
      <c r="J963" s="23">
        <f>IF(A963="","",COUNTIFS(Comps!$A$2:$A$1000,A963,Comps!$C$2:$C$1000,"Sold",Comps!$H$2:$H$1000,"&lt;&gt;Loose"))</f>
        <v/>
      </c>
      <c r="K963" s="24">
        <f>IF(A963="","",IFERROR(AVERAGEIFS(Comps!$E$2:$E$1000,Comps!$A$2:$A$1000,A963,Comps!$C$2:$C$1000,"Sold",Comps!$H$2:$H$1000,"&lt;&gt;Loose"),""))</f>
        <v/>
      </c>
      <c r="L963" s="23">
        <f>IF(OR(A963="",J963=0),"",TEXT(MINIFS(Comps!$E$2:$E$1000,Comps!$A$2:$A$1000,A963,Comps!$C$2:$C$1000,"Sold",Comps!$H$2:$H$1000,"&lt;&gt;Loose"),"0")&amp;"-"&amp;TEXT(MAXIFS(Comps!$E$2:$E$1000,Comps!$A$2:$A$1000,A963,Comps!$C$2:$C$1000,"Sold",Comps!$H$2:$H$1000,"&lt;&gt;Loose"),"0"))</f>
        <v/>
      </c>
      <c r="M963" s="24">
        <f>IF(OR(F963="",H963=""),"",ROUND((F963+N(I963)+IF(N(I963)&gt;0,Settings!$B$14,0)+IFERROR(VLOOKUP(H963,Settings!$A$2:$C$10,3,FALSE),0)+Settings!$B$13)/(1-IFERROR(VLOOKUP(H963,Settings!$A$2:$C$10,2,FALSE),0)),2))</f>
        <v/>
      </c>
      <c r="N963" s="9" t="n"/>
      <c r="P963" s="22" t="n"/>
      <c r="Q963" s="22" t="n"/>
      <c r="R963" s="9" t="n"/>
      <c r="S963" s="9" t="n"/>
      <c r="T963" s="24">
        <f>IF(R963="","",ROUND(R963*IFERROR(VLOOKUP(H963,Settings!$A$2:$C$10,2,FALSE),0)+IFERROR(VLOOKUP(H963,Settings!$A$2:$C$10,3,FALSE),0),2))</f>
        <v/>
      </c>
      <c r="U963" s="24">
        <f>IF(R963="","",ROUND(R963-F963-N(S963)-IF(N(S963)&gt;0,Settings!$B$14,0)-T963,2))</f>
        <v/>
      </c>
      <c r="V963" s="23">
        <f>IF(OR(P963="",Q963=""),"",Q963-P963)</f>
        <v/>
      </c>
      <c r="W963" s="23">
        <f>IF(OR(P963="",O963&lt;&gt;"Listed"),"",TODAY()-P963)</f>
        <v/>
      </c>
    </row>
    <row r="964">
      <c r="E964" s="22" t="n"/>
      <c r="F964" s="9" t="n"/>
      <c r="I964" s="9" t="n"/>
      <c r="J964" s="23">
        <f>IF(A964="","",COUNTIFS(Comps!$A$2:$A$1000,A964,Comps!$C$2:$C$1000,"Sold",Comps!$H$2:$H$1000,"&lt;&gt;Loose"))</f>
        <v/>
      </c>
      <c r="K964" s="24">
        <f>IF(A964="","",IFERROR(AVERAGEIFS(Comps!$E$2:$E$1000,Comps!$A$2:$A$1000,A964,Comps!$C$2:$C$1000,"Sold",Comps!$H$2:$H$1000,"&lt;&gt;Loose"),""))</f>
        <v/>
      </c>
      <c r="L964" s="23">
        <f>IF(OR(A964="",J964=0),"",TEXT(MINIFS(Comps!$E$2:$E$1000,Comps!$A$2:$A$1000,A964,Comps!$C$2:$C$1000,"Sold",Comps!$H$2:$H$1000,"&lt;&gt;Loose"),"0")&amp;"-"&amp;TEXT(MAXIFS(Comps!$E$2:$E$1000,Comps!$A$2:$A$1000,A964,Comps!$C$2:$C$1000,"Sold",Comps!$H$2:$H$1000,"&lt;&gt;Loose"),"0"))</f>
        <v/>
      </c>
      <c r="M964" s="24">
        <f>IF(OR(F964="",H964=""),"",ROUND((F964+N(I964)+IF(N(I964)&gt;0,Settings!$B$14,0)+IFERROR(VLOOKUP(H964,Settings!$A$2:$C$10,3,FALSE),0)+Settings!$B$13)/(1-IFERROR(VLOOKUP(H964,Settings!$A$2:$C$10,2,FALSE),0)),2))</f>
        <v/>
      </c>
      <c r="N964" s="9" t="n"/>
      <c r="P964" s="22" t="n"/>
      <c r="Q964" s="22" t="n"/>
      <c r="R964" s="9" t="n"/>
      <c r="S964" s="9" t="n"/>
      <c r="T964" s="24">
        <f>IF(R964="","",ROUND(R964*IFERROR(VLOOKUP(H964,Settings!$A$2:$C$10,2,FALSE),0)+IFERROR(VLOOKUP(H964,Settings!$A$2:$C$10,3,FALSE),0),2))</f>
        <v/>
      </c>
      <c r="U964" s="24">
        <f>IF(R964="","",ROUND(R964-F964-N(S964)-IF(N(S964)&gt;0,Settings!$B$14,0)-T964,2))</f>
        <v/>
      </c>
      <c r="V964" s="23">
        <f>IF(OR(P964="",Q964=""),"",Q964-P964)</f>
        <v/>
      </c>
      <c r="W964" s="23">
        <f>IF(OR(P964="",O964&lt;&gt;"Listed"),"",TODAY()-P964)</f>
        <v/>
      </c>
    </row>
    <row r="965">
      <c r="E965" s="22" t="n"/>
      <c r="F965" s="9" t="n"/>
      <c r="I965" s="9" t="n"/>
      <c r="J965" s="23">
        <f>IF(A965="","",COUNTIFS(Comps!$A$2:$A$1000,A965,Comps!$C$2:$C$1000,"Sold",Comps!$H$2:$H$1000,"&lt;&gt;Loose"))</f>
        <v/>
      </c>
      <c r="K965" s="24">
        <f>IF(A965="","",IFERROR(AVERAGEIFS(Comps!$E$2:$E$1000,Comps!$A$2:$A$1000,A965,Comps!$C$2:$C$1000,"Sold",Comps!$H$2:$H$1000,"&lt;&gt;Loose"),""))</f>
        <v/>
      </c>
      <c r="L965" s="23">
        <f>IF(OR(A965="",J965=0),"",TEXT(MINIFS(Comps!$E$2:$E$1000,Comps!$A$2:$A$1000,A965,Comps!$C$2:$C$1000,"Sold",Comps!$H$2:$H$1000,"&lt;&gt;Loose"),"0")&amp;"-"&amp;TEXT(MAXIFS(Comps!$E$2:$E$1000,Comps!$A$2:$A$1000,A965,Comps!$C$2:$C$1000,"Sold",Comps!$H$2:$H$1000,"&lt;&gt;Loose"),"0"))</f>
        <v/>
      </c>
      <c r="M965" s="24">
        <f>IF(OR(F965="",H965=""),"",ROUND((F965+N(I965)+IF(N(I965)&gt;0,Settings!$B$14,0)+IFERROR(VLOOKUP(H965,Settings!$A$2:$C$10,3,FALSE),0)+Settings!$B$13)/(1-IFERROR(VLOOKUP(H965,Settings!$A$2:$C$10,2,FALSE),0)),2))</f>
        <v/>
      </c>
      <c r="N965" s="9" t="n"/>
      <c r="P965" s="22" t="n"/>
      <c r="Q965" s="22" t="n"/>
      <c r="R965" s="9" t="n"/>
      <c r="S965" s="9" t="n"/>
      <c r="T965" s="24">
        <f>IF(R965="","",ROUND(R965*IFERROR(VLOOKUP(H965,Settings!$A$2:$C$10,2,FALSE),0)+IFERROR(VLOOKUP(H965,Settings!$A$2:$C$10,3,FALSE),0),2))</f>
        <v/>
      </c>
      <c r="U965" s="24">
        <f>IF(R965="","",ROUND(R965-F965-N(S965)-IF(N(S965)&gt;0,Settings!$B$14,0)-T965,2))</f>
        <v/>
      </c>
      <c r="V965" s="23">
        <f>IF(OR(P965="",Q965=""),"",Q965-P965)</f>
        <v/>
      </c>
      <c r="W965" s="23">
        <f>IF(OR(P965="",O965&lt;&gt;"Listed"),"",TODAY()-P965)</f>
        <v/>
      </c>
    </row>
    <row r="966">
      <c r="E966" s="22" t="n"/>
      <c r="F966" s="9" t="n"/>
      <c r="I966" s="9" t="n"/>
      <c r="J966" s="23">
        <f>IF(A966="","",COUNTIFS(Comps!$A$2:$A$1000,A966,Comps!$C$2:$C$1000,"Sold",Comps!$H$2:$H$1000,"&lt;&gt;Loose"))</f>
        <v/>
      </c>
      <c r="K966" s="24">
        <f>IF(A966="","",IFERROR(AVERAGEIFS(Comps!$E$2:$E$1000,Comps!$A$2:$A$1000,A966,Comps!$C$2:$C$1000,"Sold",Comps!$H$2:$H$1000,"&lt;&gt;Loose"),""))</f>
        <v/>
      </c>
      <c r="L966" s="23">
        <f>IF(OR(A966="",J966=0),"",TEXT(MINIFS(Comps!$E$2:$E$1000,Comps!$A$2:$A$1000,A966,Comps!$C$2:$C$1000,"Sold",Comps!$H$2:$H$1000,"&lt;&gt;Loose"),"0")&amp;"-"&amp;TEXT(MAXIFS(Comps!$E$2:$E$1000,Comps!$A$2:$A$1000,A966,Comps!$C$2:$C$1000,"Sold",Comps!$H$2:$H$1000,"&lt;&gt;Loose"),"0"))</f>
        <v/>
      </c>
      <c r="M966" s="24">
        <f>IF(OR(F966="",H966=""),"",ROUND((F966+N(I966)+IF(N(I966)&gt;0,Settings!$B$14,0)+IFERROR(VLOOKUP(H966,Settings!$A$2:$C$10,3,FALSE),0)+Settings!$B$13)/(1-IFERROR(VLOOKUP(H966,Settings!$A$2:$C$10,2,FALSE),0)),2))</f>
        <v/>
      </c>
      <c r="N966" s="9" t="n"/>
      <c r="P966" s="22" t="n"/>
      <c r="Q966" s="22" t="n"/>
      <c r="R966" s="9" t="n"/>
      <c r="S966" s="9" t="n"/>
      <c r="T966" s="24">
        <f>IF(R966="","",ROUND(R966*IFERROR(VLOOKUP(H966,Settings!$A$2:$C$10,2,FALSE),0)+IFERROR(VLOOKUP(H966,Settings!$A$2:$C$10,3,FALSE),0),2))</f>
        <v/>
      </c>
      <c r="U966" s="24">
        <f>IF(R966="","",ROUND(R966-F966-N(S966)-IF(N(S966)&gt;0,Settings!$B$14,0)-T966,2))</f>
        <v/>
      </c>
      <c r="V966" s="23">
        <f>IF(OR(P966="",Q966=""),"",Q966-P966)</f>
        <v/>
      </c>
      <c r="W966" s="23">
        <f>IF(OR(P966="",O966&lt;&gt;"Listed"),"",TODAY()-P966)</f>
        <v/>
      </c>
    </row>
    <row r="967">
      <c r="E967" s="22" t="n"/>
      <c r="F967" s="9" t="n"/>
      <c r="I967" s="9" t="n"/>
      <c r="J967" s="23">
        <f>IF(A967="","",COUNTIFS(Comps!$A$2:$A$1000,A967,Comps!$C$2:$C$1000,"Sold",Comps!$H$2:$H$1000,"&lt;&gt;Loose"))</f>
        <v/>
      </c>
      <c r="K967" s="24">
        <f>IF(A967="","",IFERROR(AVERAGEIFS(Comps!$E$2:$E$1000,Comps!$A$2:$A$1000,A967,Comps!$C$2:$C$1000,"Sold",Comps!$H$2:$H$1000,"&lt;&gt;Loose"),""))</f>
        <v/>
      </c>
      <c r="L967" s="23">
        <f>IF(OR(A967="",J967=0),"",TEXT(MINIFS(Comps!$E$2:$E$1000,Comps!$A$2:$A$1000,A967,Comps!$C$2:$C$1000,"Sold",Comps!$H$2:$H$1000,"&lt;&gt;Loose"),"0")&amp;"-"&amp;TEXT(MAXIFS(Comps!$E$2:$E$1000,Comps!$A$2:$A$1000,A967,Comps!$C$2:$C$1000,"Sold",Comps!$H$2:$H$1000,"&lt;&gt;Loose"),"0"))</f>
        <v/>
      </c>
      <c r="M967" s="24">
        <f>IF(OR(F967="",H967=""),"",ROUND((F967+N(I967)+IF(N(I967)&gt;0,Settings!$B$14,0)+IFERROR(VLOOKUP(H967,Settings!$A$2:$C$10,3,FALSE),0)+Settings!$B$13)/(1-IFERROR(VLOOKUP(H967,Settings!$A$2:$C$10,2,FALSE),0)),2))</f>
        <v/>
      </c>
      <c r="N967" s="9" t="n"/>
      <c r="P967" s="22" t="n"/>
      <c r="Q967" s="22" t="n"/>
      <c r="R967" s="9" t="n"/>
      <c r="S967" s="9" t="n"/>
      <c r="T967" s="24">
        <f>IF(R967="","",ROUND(R967*IFERROR(VLOOKUP(H967,Settings!$A$2:$C$10,2,FALSE),0)+IFERROR(VLOOKUP(H967,Settings!$A$2:$C$10,3,FALSE),0),2))</f>
        <v/>
      </c>
      <c r="U967" s="24">
        <f>IF(R967="","",ROUND(R967-F967-N(S967)-IF(N(S967)&gt;0,Settings!$B$14,0)-T967,2))</f>
        <v/>
      </c>
      <c r="V967" s="23">
        <f>IF(OR(P967="",Q967=""),"",Q967-P967)</f>
        <v/>
      </c>
      <c r="W967" s="23">
        <f>IF(OR(P967="",O967&lt;&gt;"Listed"),"",TODAY()-P967)</f>
        <v/>
      </c>
    </row>
    <row r="968">
      <c r="E968" s="22" t="n"/>
      <c r="F968" s="9" t="n"/>
      <c r="I968" s="9" t="n"/>
      <c r="J968" s="23">
        <f>IF(A968="","",COUNTIFS(Comps!$A$2:$A$1000,A968,Comps!$C$2:$C$1000,"Sold",Comps!$H$2:$H$1000,"&lt;&gt;Loose"))</f>
        <v/>
      </c>
      <c r="K968" s="24">
        <f>IF(A968="","",IFERROR(AVERAGEIFS(Comps!$E$2:$E$1000,Comps!$A$2:$A$1000,A968,Comps!$C$2:$C$1000,"Sold",Comps!$H$2:$H$1000,"&lt;&gt;Loose"),""))</f>
        <v/>
      </c>
      <c r="L968" s="23">
        <f>IF(OR(A968="",J968=0),"",TEXT(MINIFS(Comps!$E$2:$E$1000,Comps!$A$2:$A$1000,A968,Comps!$C$2:$C$1000,"Sold",Comps!$H$2:$H$1000,"&lt;&gt;Loose"),"0")&amp;"-"&amp;TEXT(MAXIFS(Comps!$E$2:$E$1000,Comps!$A$2:$A$1000,A968,Comps!$C$2:$C$1000,"Sold",Comps!$H$2:$H$1000,"&lt;&gt;Loose"),"0"))</f>
        <v/>
      </c>
      <c r="M968" s="24">
        <f>IF(OR(F968="",H968=""),"",ROUND((F968+N(I968)+IF(N(I968)&gt;0,Settings!$B$14,0)+IFERROR(VLOOKUP(H968,Settings!$A$2:$C$10,3,FALSE),0)+Settings!$B$13)/(1-IFERROR(VLOOKUP(H968,Settings!$A$2:$C$10,2,FALSE),0)),2))</f>
        <v/>
      </c>
      <c r="N968" s="9" t="n"/>
      <c r="P968" s="22" t="n"/>
      <c r="Q968" s="22" t="n"/>
      <c r="R968" s="9" t="n"/>
      <c r="S968" s="9" t="n"/>
      <c r="T968" s="24">
        <f>IF(R968="","",ROUND(R968*IFERROR(VLOOKUP(H968,Settings!$A$2:$C$10,2,FALSE),0)+IFERROR(VLOOKUP(H968,Settings!$A$2:$C$10,3,FALSE),0),2))</f>
        <v/>
      </c>
      <c r="U968" s="24">
        <f>IF(R968="","",ROUND(R968-F968-N(S968)-IF(N(S968)&gt;0,Settings!$B$14,0)-T968,2))</f>
        <v/>
      </c>
      <c r="V968" s="23">
        <f>IF(OR(P968="",Q968=""),"",Q968-P968)</f>
        <v/>
      </c>
      <c r="W968" s="23">
        <f>IF(OR(P968="",O968&lt;&gt;"Listed"),"",TODAY()-P968)</f>
        <v/>
      </c>
    </row>
    <row r="969">
      <c r="E969" s="22" t="n"/>
      <c r="F969" s="9" t="n"/>
      <c r="I969" s="9" t="n"/>
      <c r="J969" s="23">
        <f>IF(A969="","",COUNTIFS(Comps!$A$2:$A$1000,A969,Comps!$C$2:$C$1000,"Sold",Comps!$H$2:$H$1000,"&lt;&gt;Loose"))</f>
        <v/>
      </c>
      <c r="K969" s="24">
        <f>IF(A969="","",IFERROR(AVERAGEIFS(Comps!$E$2:$E$1000,Comps!$A$2:$A$1000,A969,Comps!$C$2:$C$1000,"Sold",Comps!$H$2:$H$1000,"&lt;&gt;Loose"),""))</f>
        <v/>
      </c>
      <c r="L969" s="23">
        <f>IF(OR(A969="",J969=0),"",TEXT(MINIFS(Comps!$E$2:$E$1000,Comps!$A$2:$A$1000,A969,Comps!$C$2:$C$1000,"Sold",Comps!$H$2:$H$1000,"&lt;&gt;Loose"),"0")&amp;"-"&amp;TEXT(MAXIFS(Comps!$E$2:$E$1000,Comps!$A$2:$A$1000,A969,Comps!$C$2:$C$1000,"Sold",Comps!$H$2:$H$1000,"&lt;&gt;Loose"),"0"))</f>
        <v/>
      </c>
      <c r="M969" s="24">
        <f>IF(OR(F969="",H969=""),"",ROUND((F969+N(I969)+IF(N(I969)&gt;0,Settings!$B$14,0)+IFERROR(VLOOKUP(H969,Settings!$A$2:$C$10,3,FALSE),0)+Settings!$B$13)/(1-IFERROR(VLOOKUP(H969,Settings!$A$2:$C$10,2,FALSE),0)),2))</f>
        <v/>
      </c>
      <c r="N969" s="9" t="n"/>
      <c r="P969" s="22" t="n"/>
      <c r="Q969" s="22" t="n"/>
      <c r="R969" s="9" t="n"/>
      <c r="S969" s="9" t="n"/>
      <c r="T969" s="24">
        <f>IF(R969="","",ROUND(R969*IFERROR(VLOOKUP(H969,Settings!$A$2:$C$10,2,FALSE),0)+IFERROR(VLOOKUP(H969,Settings!$A$2:$C$10,3,FALSE),0),2))</f>
        <v/>
      </c>
      <c r="U969" s="24">
        <f>IF(R969="","",ROUND(R969-F969-N(S969)-IF(N(S969)&gt;0,Settings!$B$14,0)-T969,2))</f>
        <v/>
      </c>
      <c r="V969" s="23">
        <f>IF(OR(P969="",Q969=""),"",Q969-P969)</f>
        <v/>
      </c>
      <c r="W969" s="23">
        <f>IF(OR(P969="",O969&lt;&gt;"Listed"),"",TODAY()-P969)</f>
        <v/>
      </c>
    </row>
    <row r="970">
      <c r="E970" s="22" t="n"/>
      <c r="F970" s="9" t="n"/>
      <c r="I970" s="9" t="n"/>
      <c r="J970" s="23">
        <f>IF(A970="","",COUNTIFS(Comps!$A$2:$A$1000,A970,Comps!$C$2:$C$1000,"Sold",Comps!$H$2:$H$1000,"&lt;&gt;Loose"))</f>
        <v/>
      </c>
      <c r="K970" s="24">
        <f>IF(A970="","",IFERROR(AVERAGEIFS(Comps!$E$2:$E$1000,Comps!$A$2:$A$1000,A970,Comps!$C$2:$C$1000,"Sold",Comps!$H$2:$H$1000,"&lt;&gt;Loose"),""))</f>
        <v/>
      </c>
      <c r="L970" s="23">
        <f>IF(OR(A970="",J970=0),"",TEXT(MINIFS(Comps!$E$2:$E$1000,Comps!$A$2:$A$1000,A970,Comps!$C$2:$C$1000,"Sold",Comps!$H$2:$H$1000,"&lt;&gt;Loose"),"0")&amp;"-"&amp;TEXT(MAXIFS(Comps!$E$2:$E$1000,Comps!$A$2:$A$1000,A970,Comps!$C$2:$C$1000,"Sold",Comps!$H$2:$H$1000,"&lt;&gt;Loose"),"0"))</f>
        <v/>
      </c>
      <c r="M970" s="24">
        <f>IF(OR(F970="",H970=""),"",ROUND((F970+N(I970)+IF(N(I970)&gt;0,Settings!$B$14,0)+IFERROR(VLOOKUP(H970,Settings!$A$2:$C$10,3,FALSE),0)+Settings!$B$13)/(1-IFERROR(VLOOKUP(H970,Settings!$A$2:$C$10,2,FALSE),0)),2))</f>
        <v/>
      </c>
      <c r="N970" s="9" t="n"/>
      <c r="P970" s="22" t="n"/>
      <c r="Q970" s="22" t="n"/>
      <c r="R970" s="9" t="n"/>
      <c r="S970" s="9" t="n"/>
      <c r="T970" s="24">
        <f>IF(R970="","",ROUND(R970*IFERROR(VLOOKUP(H970,Settings!$A$2:$C$10,2,FALSE),0)+IFERROR(VLOOKUP(H970,Settings!$A$2:$C$10,3,FALSE),0),2))</f>
        <v/>
      </c>
      <c r="U970" s="24">
        <f>IF(R970="","",ROUND(R970-F970-N(S970)-IF(N(S970)&gt;0,Settings!$B$14,0)-T970,2))</f>
        <v/>
      </c>
      <c r="V970" s="23">
        <f>IF(OR(P970="",Q970=""),"",Q970-P970)</f>
        <v/>
      </c>
      <c r="W970" s="23">
        <f>IF(OR(P970="",O970&lt;&gt;"Listed"),"",TODAY()-P970)</f>
        <v/>
      </c>
    </row>
    <row r="971">
      <c r="E971" s="22" t="n"/>
      <c r="F971" s="9" t="n"/>
      <c r="I971" s="9" t="n"/>
      <c r="J971" s="23">
        <f>IF(A971="","",COUNTIFS(Comps!$A$2:$A$1000,A971,Comps!$C$2:$C$1000,"Sold",Comps!$H$2:$H$1000,"&lt;&gt;Loose"))</f>
        <v/>
      </c>
      <c r="K971" s="24">
        <f>IF(A971="","",IFERROR(AVERAGEIFS(Comps!$E$2:$E$1000,Comps!$A$2:$A$1000,A971,Comps!$C$2:$C$1000,"Sold",Comps!$H$2:$H$1000,"&lt;&gt;Loose"),""))</f>
        <v/>
      </c>
      <c r="L971" s="23">
        <f>IF(OR(A971="",J971=0),"",TEXT(MINIFS(Comps!$E$2:$E$1000,Comps!$A$2:$A$1000,A971,Comps!$C$2:$C$1000,"Sold",Comps!$H$2:$H$1000,"&lt;&gt;Loose"),"0")&amp;"-"&amp;TEXT(MAXIFS(Comps!$E$2:$E$1000,Comps!$A$2:$A$1000,A971,Comps!$C$2:$C$1000,"Sold",Comps!$H$2:$H$1000,"&lt;&gt;Loose"),"0"))</f>
        <v/>
      </c>
      <c r="M971" s="24">
        <f>IF(OR(F971="",H971=""),"",ROUND((F971+N(I971)+IF(N(I971)&gt;0,Settings!$B$14,0)+IFERROR(VLOOKUP(H971,Settings!$A$2:$C$10,3,FALSE),0)+Settings!$B$13)/(1-IFERROR(VLOOKUP(H971,Settings!$A$2:$C$10,2,FALSE),0)),2))</f>
        <v/>
      </c>
      <c r="N971" s="9" t="n"/>
      <c r="P971" s="22" t="n"/>
      <c r="Q971" s="22" t="n"/>
      <c r="R971" s="9" t="n"/>
      <c r="S971" s="9" t="n"/>
      <c r="T971" s="24">
        <f>IF(R971="","",ROUND(R971*IFERROR(VLOOKUP(H971,Settings!$A$2:$C$10,2,FALSE),0)+IFERROR(VLOOKUP(H971,Settings!$A$2:$C$10,3,FALSE),0),2))</f>
        <v/>
      </c>
      <c r="U971" s="24">
        <f>IF(R971="","",ROUND(R971-F971-N(S971)-IF(N(S971)&gt;0,Settings!$B$14,0)-T971,2))</f>
        <v/>
      </c>
      <c r="V971" s="23">
        <f>IF(OR(P971="",Q971=""),"",Q971-P971)</f>
        <v/>
      </c>
      <c r="W971" s="23">
        <f>IF(OR(P971="",O971&lt;&gt;"Listed"),"",TODAY()-P971)</f>
        <v/>
      </c>
    </row>
    <row r="972">
      <c r="E972" s="22" t="n"/>
      <c r="F972" s="9" t="n"/>
      <c r="I972" s="9" t="n"/>
      <c r="J972" s="23">
        <f>IF(A972="","",COUNTIFS(Comps!$A$2:$A$1000,A972,Comps!$C$2:$C$1000,"Sold",Comps!$H$2:$H$1000,"&lt;&gt;Loose"))</f>
        <v/>
      </c>
      <c r="K972" s="24">
        <f>IF(A972="","",IFERROR(AVERAGEIFS(Comps!$E$2:$E$1000,Comps!$A$2:$A$1000,A972,Comps!$C$2:$C$1000,"Sold",Comps!$H$2:$H$1000,"&lt;&gt;Loose"),""))</f>
        <v/>
      </c>
      <c r="L972" s="23">
        <f>IF(OR(A972="",J972=0),"",TEXT(MINIFS(Comps!$E$2:$E$1000,Comps!$A$2:$A$1000,A972,Comps!$C$2:$C$1000,"Sold",Comps!$H$2:$H$1000,"&lt;&gt;Loose"),"0")&amp;"-"&amp;TEXT(MAXIFS(Comps!$E$2:$E$1000,Comps!$A$2:$A$1000,A972,Comps!$C$2:$C$1000,"Sold",Comps!$H$2:$H$1000,"&lt;&gt;Loose"),"0"))</f>
        <v/>
      </c>
      <c r="M972" s="24">
        <f>IF(OR(F972="",H972=""),"",ROUND((F972+N(I972)+IF(N(I972)&gt;0,Settings!$B$14,0)+IFERROR(VLOOKUP(H972,Settings!$A$2:$C$10,3,FALSE),0)+Settings!$B$13)/(1-IFERROR(VLOOKUP(H972,Settings!$A$2:$C$10,2,FALSE),0)),2))</f>
        <v/>
      </c>
      <c r="N972" s="9" t="n"/>
      <c r="P972" s="22" t="n"/>
      <c r="Q972" s="22" t="n"/>
      <c r="R972" s="9" t="n"/>
      <c r="S972" s="9" t="n"/>
      <c r="T972" s="24">
        <f>IF(R972="","",ROUND(R972*IFERROR(VLOOKUP(H972,Settings!$A$2:$C$10,2,FALSE),0)+IFERROR(VLOOKUP(H972,Settings!$A$2:$C$10,3,FALSE),0),2))</f>
        <v/>
      </c>
      <c r="U972" s="24">
        <f>IF(R972="","",ROUND(R972-F972-N(S972)-IF(N(S972)&gt;0,Settings!$B$14,0)-T972,2))</f>
        <v/>
      </c>
      <c r="V972" s="23">
        <f>IF(OR(P972="",Q972=""),"",Q972-P972)</f>
        <v/>
      </c>
      <c r="W972" s="23">
        <f>IF(OR(P972="",O972&lt;&gt;"Listed"),"",TODAY()-P972)</f>
        <v/>
      </c>
    </row>
    <row r="973">
      <c r="E973" s="22" t="n"/>
      <c r="F973" s="9" t="n"/>
      <c r="I973" s="9" t="n"/>
      <c r="J973" s="23">
        <f>IF(A973="","",COUNTIFS(Comps!$A$2:$A$1000,A973,Comps!$C$2:$C$1000,"Sold",Comps!$H$2:$H$1000,"&lt;&gt;Loose"))</f>
        <v/>
      </c>
      <c r="K973" s="24">
        <f>IF(A973="","",IFERROR(AVERAGEIFS(Comps!$E$2:$E$1000,Comps!$A$2:$A$1000,A973,Comps!$C$2:$C$1000,"Sold",Comps!$H$2:$H$1000,"&lt;&gt;Loose"),""))</f>
        <v/>
      </c>
      <c r="L973" s="23">
        <f>IF(OR(A973="",J973=0),"",TEXT(MINIFS(Comps!$E$2:$E$1000,Comps!$A$2:$A$1000,A973,Comps!$C$2:$C$1000,"Sold",Comps!$H$2:$H$1000,"&lt;&gt;Loose"),"0")&amp;"-"&amp;TEXT(MAXIFS(Comps!$E$2:$E$1000,Comps!$A$2:$A$1000,A973,Comps!$C$2:$C$1000,"Sold",Comps!$H$2:$H$1000,"&lt;&gt;Loose"),"0"))</f>
        <v/>
      </c>
      <c r="M973" s="24">
        <f>IF(OR(F973="",H973=""),"",ROUND((F973+N(I973)+IF(N(I973)&gt;0,Settings!$B$14,0)+IFERROR(VLOOKUP(H973,Settings!$A$2:$C$10,3,FALSE),0)+Settings!$B$13)/(1-IFERROR(VLOOKUP(H973,Settings!$A$2:$C$10,2,FALSE),0)),2))</f>
        <v/>
      </c>
      <c r="N973" s="9" t="n"/>
      <c r="P973" s="22" t="n"/>
      <c r="Q973" s="22" t="n"/>
      <c r="R973" s="9" t="n"/>
      <c r="S973" s="9" t="n"/>
      <c r="T973" s="24">
        <f>IF(R973="","",ROUND(R973*IFERROR(VLOOKUP(H973,Settings!$A$2:$C$10,2,FALSE),0)+IFERROR(VLOOKUP(H973,Settings!$A$2:$C$10,3,FALSE),0),2))</f>
        <v/>
      </c>
      <c r="U973" s="24">
        <f>IF(R973="","",ROUND(R973-F973-N(S973)-IF(N(S973)&gt;0,Settings!$B$14,0)-T973,2))</f>
        <v/>
      </c>
      <c r="V973" s="23">
        <f>IF(OR(P973="",Q973=""),"",Q973-P973)</f>
        <v/>
      </c>
      <c r="W973" s="23">
        <f>IF(OR(P973="",O973&lt;&gt;"Listed"),"",TODAY()-P973)</f>
        <v/>
      </c>
    </row>
    <row r="974">
      <c r="E974" s="22" t="n"/>
      <c r="F974" s="9" t="n"/>
      <c r="I974" s="9" t="n"/>
      <c r="J974" s="23">
        <f>IF(A974="","",COUNTIFS(Comps!$A$2:$A$1000,A974,Comps!$C$2:$C$1000,"Sold",Comps!$H$2:$H$1000,"&lt;&gt;Loose"))</f>
        <v/>
      </c>
      <c r="K974" s="24">
        <f>IF(A974="","",IFERROR(AVERAGEIFS(Comps!$E$2:$E$1000,Comps!$A$2:$A$1000,A974,Comps!$C$2:$C$1000,"Sold",Comps!$H$2:$H$1000,"&lt;&gt;Loose"),""))</f>
        <v/>
      </c>
      <c r="L974" s="23">
        <f>IF(OR(A974="",J974=0),"",TEXT(MINIFS(Comps!$E$2:$E$1000,Comps!$A$2:$A$1000,A974,Comps!$C$2:$C$1000,"Sold",Comps!$H$2:$H$1000,"&lt;&gt;Loose"),"0")&amp;"-"&amp;TEXT(MAXIFS(Comps!$E$2:$E$1000,Comps!$A$2:$A$1000,A974,Comps!$C$2:$C$1000,"Sold",Comps!$H$2:$H$1000,"&lt;&gt;Loose"),"0"))</f>
        <v/>
      </c>
      <c r="M974" s="24">
        <f>IF(OR(F974="",H974=""),"",ROUND((F974+N(I974)+IF(N(I974)&gt;0,Settings!$B$14,0)+IFERROR(VLOOKUP(H974,Settings!$A$2:$C$10,3,FALSE),0)+Settings!$B$13)/(1-IFERROR(VLOOKUP(H974,Settings!$A$2:$C$10,2,FALSE),0)),2))</f>
        <v/>
      </c>
      <c r="N974" s="9" t="n"/>
      <c r="P974" s="22" t="n"/>
      <c r="Q974" s="22" t="n"/>
      <c r="R974" s="9" t="n"/>
      <c r="S974" s="9" t="n"/>
      <c r="T974" s="24">
        <f>IF(R974="","",ROUND(R974*IFERROR(VLOOKUP(H974,Settings!$A$2:$C$10,2,FALSE),0)+IFERROR(VLOOKUP(H974,Settings!$A$2:$C$10,3,FALSE),0),2))</f>
        <v/>
      </c>
      <c r="U974" s="24">
        <f>IF(R974="","",ROUND(R974-F974-N(S974)-IF(N(S974)&gt;0,Settings!$B$14,0)-T974,2))</f>
        <v/>
      </c>
      <c r="V974" s="23">
        <f>IF(OR(P974="",Q974=""),"",Q974-P974)</f>
        <v/>
      </c>
      <c r="W974" s="23">
        <f>IF(OR(P974="",O974&lt;&gt;"Listed"),"",TODAY()-P974)</f>
        <v/>
      </c>
    </row>
    <row r="975">
      <c r="E975" s="22" t="n"/>
      <c r="F975" s="9" t="n"/>
      <c r="I975" s="9" t="n"/>
      <c r="J975" s="23">
        <f>IF(A975="","",COUNTIFS(Comps!$A$2:$A$1000,A975,Comps!$C$2:$C$1000,"Sold",Comps!$H$2:$H$1000,"&lt;&gt;Loose"))</f>
        <v/>
      </c>
      <c r="K975" s="24">
        <f>IF(A975="","",IFERROR(AVERAGEIFS(Comps!$E$2:$E$1000,Comps!$A$2:$A$1000,A975,Comps!$C$2:$C$1000,"Sold",Comps!$H$2:$H$1000,"&lt;&gt;Loose"),""))</f>
        <v/>
      </c>
      <c r="L975" s="23">
        <f>IF(OR(A975="",J975=0),"",TEXT(MINIFS(Comps!$E$2:$E$1000,Comps!$A$2:$A$1000,A975,Comps!$C$2:$C$1000,"Sold",Comps!$H$2:$H$1000,"&lt;&gt;Loose"),"0")&amp;"-"&amp;TEXT(MAXIFS(Comps!$E$2:$E$1000,Comps!$A$2:$A$1000,A975,Comps!$C$2:$C$1000,"Sold",Comps!$H$2:$H$1000,"&lt;&gt;Loose"),"0"))</f>
        <v/>
      </c>
      <c r="M975" s="24">
        <f>IF(OR(F975="",H975=""),"",ROUND((F975+N(I975)+IF(N(I975)&gt;0,Settings!$B$14,0)+IFERROR(VLOOKUP(H975,Settings!$A$2:$C$10,3,FALSE),0)+Settings!$B$13)/(1-IFERROR(VLOOKUP(H975,Settings!$A$2:$C$10,2,FALSE),0)),2))</f>
        <v/>
      </c>
      <c r="N975" s="9" t="n"/>
      <c r="P975" s="22" t="n"/>
      <c r="Q975" s="22" t="n"/>
      <c r="R975" s="9" t="n"/>
      <c r="S975" s="9" t="n"/>
      <c r="T975" s="24">
        <f>IF(R975="","",ROUND(R975*IFERROR(VLOOKUP(H975,Settings!$A$2:$C$10,2,FALSE),0)+IFERROR(VLOOKUP(H975,Settings!$A$2:$C$10,3,FALSE),0),2))</f>
        <v/>
      </c>
      <c r="U975" s="24">
        <f>IF(R975="","",ROUND(R975-F975-N(S975)-IF(N(S975)&gt;0,Settings!$B$14,0)-T975,2))</f>
        <v/>
      </c>
      <c r="V975" s="23">
        <f>IF(OR(P975="",Q975=""),"",Q975-P975)</f>
        <v/>
      </c>
      <c r="W975" s="23">
        <f>IF(OR(P975="",O975&lt;&gt;"Listed"),"",TODAY()-P975)</f>
        <v/>
      </c>
    </row>
    <row r="976">
      <c r="E976" s="22" t="n"/>
      <c r="F976" s="9" t="n"/>
      <c r="I976" s="9" t="n"/>
      <c r="J976" s="23">
        <f>IF(A976="","",COUNTIFS(Comps!$A$2:$A$1000,A976,Comps!$C$2:$C$1000,"Sold",Comps!$H$2:$H$1000,"&lt;&gt;Loose"))</f>
        <v/>
      </c>
      <c r="K976" s="24">
        <f>IF(A976="","",IFERROR(AVERAGEIFS(Comps!$E$2:$E$1000,Comps!$A$2:$A$1000,A976,Comps!$C$2:$C$1000,"Sold",Comps!$H$2:$H$1000,"&lt;&gt;Loose"),""))</f>
        <v/>
      </c>
      <c r="L976" s="23">
        <f>IF(OR(A976="",J976=0),"",TEXT(MINIFS(Comps!$E$2:$E$1000,Comps!$A$2:$A$1000,A976,Comps!$C$2:$C$1000,"Sold",Comps!$H$2:$H$1000,"&lt;&gt;Loose"),"0")&amp;"-"&amp;TEXT(MAXIFS(Comps!$E$2:$E$1000,Comps!$A$2:$A$1000,A976,Comps!$C$2:$C$1000,"Sold",Comps!$H$2:$H$1000,"&lt;&gt;Loose"),"0"))</f>
        <v/>
      </c>
      <c r="M976" s="24">
        <f>IF(OR(F976="",H976=""),"",ROUND((F976+N(I976)+IF(N(I976)&gt;0,Settings!$B$14,0)+IFERROR(VLOOKUP(H976,Settings!$A$2:$C$10,3,FALSE),0)+Settings!$B$13)/(1-IFERROR(VLOOKUP(H976,Settings!$A$2:$C$10,2,FALSE),0)),2))</f>
        <v/>
      </c>
      <c r="N976" s="9" t="n"/>
      <c r="P976" s="22" t="n"/>
      <c r="Q976" s="22" t="n"/>
      <c r="R976" s="9" t="n"/>
      <c r="S976" s="9" t="n"/>
      <c r="T976" s="24">
        <f>IF(R976="","",ROUND(R976*IFERROR(VLOOKUP(H976,Settings!$A$2:$C$10,2,FALSE),0)+IFERROR(VLOOKUP(H976,Settings!$A$2:$C$10,3,FALSE),0),2))</f>
        <v/>
      </c>
      <c r="U976" s="24">
        <f>IF(R976="","",ROUND(R976-F976-N(S976)-IF(N(S976)&gt;0,Settings!$B$14,0)-T976,2))</f>
        <v/>
      </c>
      <c r="V976" s="23">
        <f>IF(OR(P976="",Q976=""),"",Q976-P976)</f>
        <v/>
      </c>
      <c r="W976" s="23">
        <f>IF(OR(P976="",O976&lt;&gt;"Listed"),"",TODAY()-P976)</f>
        <v/>
      </c>
    </row>
    <row r="977">
      <c r="E977" s="22" t="n"/>
      <c r="F977" s="9" t="n"/>
      <c r="I977" s="9" t="n"/>
      <c r="J977" s="23">
        <f>IF(A977="","",COUNTIFS(Comps!$A$2:$A$1000,A977,Comps!$C$2:$C$1000,"Sold",Comps!$H$2:$H$1000,"&lt;&gt;Loose"))</f>
        <v/>
      </c>
      <c r="K977" s="24">
        <f>IF(A977="","",IFERROR(AVERAGEIFS(Comps!$E$2:$E$1000,Comps!$A$2:$A$1000,A977,Comps!$C$2:$C$1000,"Sold",Comps!$H$2:$H$1000,"&lt;&gt;Loose"),""))</f>
        <v/>
      </c>
      <c r="L977" s="23">
        <f>IF(OR(A977="",J977=0),"",TEXT(MINIFS(Comps!$E$2:$E$1000,Comps!$A$2:$A$1000,A977,Comps!$C$2:$C$1000,"Sold",Comps!$H$2:$H$1000,"&lt;&gt;Loose"),"0")&amp;"-"&amp;TEXT(MAXIFS(Comps!$E$2:$E$1000,Comps!$A$2:$A$1000,A977,Comps!$C$2:$C$1000,"Sold",Comps!$H$2:$H$1000,"&lt;&gt;Loose"),"0"))</f>
        <v/>
      </c>
      <c r="M977" s="24">
        <f>IF(OR(F977="",H977=""),"",ROUND((F977+N(I977)+IF(N(I977)&gt;0,Settings!$B$14,0)+IFERROR(VLOOKUP(H977,Settings!$A$2:$C$10,3,FALSE),0)+Settings!$B$13)/(1-IFERROR(VLOOKUP(H977,Settings!$A$2:$C$10,2,FALSE),0)),2))</f>
        <v/>
      </c>
      <c r="N977" s="9" t="n"/>
      <c r="P977" s="22" t="n"/>
      <c r="Q977" s="22" t="n"/>
      <c r="R977" s="9" t="n"/>
      <c r="S977" s="9" t="n"/>
      <c r="T977" s="24">
        <f>IF(R977="","",ROUND(R977*IFERROR(VLOOKUP(H977,Settings!$A$2:$C$10,2,FALSE),0)+IFERROR(VLOOKUP(H977,Settings!$A$2:$C$10,3,FALSE),0),2))</f>
        <v/>
      </c>
      <c r="U977" s="24">
        <f>IF(R977="","",ROUND(R977-F977-N(S977)-IF(N(S977)&gt;0,Settings!$B$14,0)-T977,2))</f>
        <v/>
      </c>
      <c r="V977" s="23">
        <f>IF(OR(P977="",Q977=""),"",Q977-P977)</f>
        <v/>
      </c>
      <c r="W977" s="23">
        <f>IF(OR(P977="",O977&lt;&gt;"Listed"),"",TODAY()-P977)</f>
        <v/>
      </c>
    </row>
    <row r="978">
      <c r="E978" s="22" t="n"/>
      <c r="F978" s="9" t="n"/>
      <c r="I978" s="9" t="n"/>
      <c r="J978" s="23">
        <f>IF(A978="","",COUNTIFS(Comps!$A$2:$A$1000,A978,Comps!$C$2:$C$1000,"Sold",Comps!$H$2:$H$1000,"&lt;&gt;Loose"))</f>
        <v/>
      </c>
      <c r="K978" s="24">
        <f>IF(A978="","",IFERROR(AVERAGEIFS(Comps!$E$2:$E$1000,Comps!$A$2:$A$1000,A978,Comps!$C$2:$C$1000,"Sold",Comps!$H$2:$H$1000,"&lt;&gt;Loose"),""))</f>
        <v/>
      </c>
      <c r="L978" s="23">
        <f>IF(OR(A978="",J978=0),"",TEXT(MINIFS(Comps!$E$2:$E$1000,Comps!$A$2:$A$1000,A978,Comps!$C$2:$C$1000,"Sold",Comps!$H$2:$H$1000,"&lt;&gt;Loose"),"0")&amp;"-"&amp;TEXT(MAXIFS(Comps!$E$2:$E$1000,Comps!$A$2:$A$1000,A978,Comps!$C$2:$C$1000,"Sold",Comps!$H$2:$H$1000,"&lt;&gt;Loose"),"0"))</f>
        <v/>
      </c>
      <c r="M978" s="24">
        <f>IF(OR(F978="",H978=""),"",ROUND((F978+N(I978)+IF(N(I978)&gt;0,Settings!$B$14,0)+IFERROR(VLOOKUP(H978,Settings!$A$2:$C$10,3,FALSE),0)+Settings!$B$13)/(1-IFERROR(VLOOKUP(H978,Settings!$A$2:$C$10,2,FALSE),0)),2))</f>
        <v/>
      </c>
      <c r="N978" s="9" t="n"/>
      <c r="P978" s="22" t="n"/>
      <c r="Q978" s="22" t="n"/>
      <c r="R978" s="9" t="n"/>
      <c r="S978" s="9" t="n"/>
      <c r="T978" s="24">
        <f>IF(R978="","",ROUND(R978*IFERROR(VLOOKUP(H978,Settings!$A$2:$C$10,2,FALSE),0)+IFERROR(VLOOKUP(H978,Settings!$A$2:$C$10,3,FALSE),0),2))</f>
        <v/>
      </c>
      <c r="U978" s="24">
        <f>IF(R978="","",ROUND(R978-F978-N(S978)-IF(N(S978)&gt;0,Settings!$B$14,0)-T978,2))</f>
        <v/>
      </c>
      <c r="V978" s="23">
        <f>IF(OR(P978="",Q978=""),"",Q978-P978)</f>
        <v/>
      </c>
      <c r="W978" s="23">
        <f>IF(OR(P978="",O978&lt;&gt;"Listed"),"",TODAY()-P978)</f>
        <v/>
      </c>
    </row>
    <row r="979">
      <c r="E979" s="22" t="n"/>
      <c r="F979" s="9" t="n"/>
      <c r="I979" s="9" t="n"/>
      <c r="J979" s="23">
        <f>IF(A979="","",COUNTIFS(Comps!$A$2:$A$1000,A979,Comps!$C$2:$C$1000,"Sold",Comps!$H$2:$H$1000,"&lt;&gt;Loose"))</f>
        <v/>
      </c>
      <c r="K979" s="24">
        <f>IF(A979="","",IFERROR(AVERAGEIFS(Comps!$E$2:$E$1000,Comps!$A$2:$A$1000,A979,Comps!$C$2:$C$1000,"Sold",Comps!$H$2:$H$1000,"&lt;&gt;Loose"),""))</f>
        <v/>
      </c>
      <c r="L979" s="23">
        <f>IF(OR(A979="",J979=0),"",TEXT(MINIFS(Comps!$E$2:$E$1000,Comps!$A$2:$A$1000,A979,Comps!$C$2:$C$1000,"Sold",Comps!$H$2:$H$1000,"&lt;&gt;Loose"),"0")&amp;"-"&amp;TEXT(MAXIFS(Comps!$E$2:$E$1000,Comps!$A$2:$A$1000,A979,Comps!$C$2:$C$1000,"Sold",Comps!$H$2:$H$1000,"&lt;&gt;Loose"),"0"))</f>
        <v/>
      </c>
      <c r="M979" s="24">
        <f>IF(OR(F979="",H979=""),"",ROUND((F979+N(I979)+IF(N(I979)&gt;0,Settings!$B$14,0)+IFERROR(VLOOKUP(H979,Settings!$A$2:$C$10,3,FALSE),0)+Settings!$B$13)/(1-IFERROR(VLOOKUP(H979,Settings!$A$2:$C$10,2,FALSE),0)),2))</f>
        <v/>
      </c>
      <c r="N979" s="9" t="n"/>
      <c r="P979" s="22" t="n"/>
      <c r="Q979" s="22" t="n"/>
      <c r="R979" s="9" t="n"/>
      <c r="S979" s="9" t="n"/>
      <c r="T979" s="24">
        <f>IF(R979="","",ROUND(R979*IFERROR(VLOOKUP(H979,Settings!$A$2:$C$10,2,FALSE),0)+IFERROR(VLOOKUP(H979,Settings!$A$2:$C$10,3,FALSE),0),2))</f>
        <v/>
      </c>
      <c r="U979" s="24">
        <f>IF(R979="","",ROUND(R979-F979-N(S979)-IF(N(S979)&gt;0,Settings!$B$14,0)-T979,2))</f>
        <v/>
      </c>
      <c r="V979" s="23">
        <f>IF(OR(P979="",Q979=""),"",Q979-P979)</f>
        <v/>
      </c>
      <c r="W979" s="23">
        <f>IF(OR(P979="",O979&lt;&gt;"Listed"),"",TODAY()-P979)</f>
        <v/>
      </c>
    </row>
    <row r="980">
      <c r="E980" s="22" t="n"/>
      <c r="F980" s="9" t="n"/>
      <c r="I980" s="9" t="n"/>
      <c r="J980" s="23">
        <f>IF(A980="","",COUNTIFS(Comps!$A$2:$A$1000,A980,Comps!$C$2:$C$1000,"Sold",Comps!$H$2:$H$1000,"&lt;&gt;Loose"))</f>
        <v/>
      </c>
      <c r="K980" s="24">
        <f>IF(A980="","",IFERROR(AVERAGEIFS(Comps!$E$2:$E$1000,Comps!$A$2:$A$1000,A980,Comps!$C$2:$C$1000,"Sold",Comps!$H$2:$H$1000,"&lt;&gt;Loose"),""))</f>
        <v/>
      </c>
      <c r="L980" s="23">
        <f>IF(OR(A980="",J980=0),"",TEXT(MINIFS(Comps!$E$2:$E$1000,Comps!$A$2:$A$1000,A980,Comps!$C$2:$C$1000,"Sold",Comps!$H$2:$H$1000,"&lt;&gt;Loose"),"0")&amp;"-"&amp;TEXT(MAXIFS(Comps!$E$2:$E$1000,Comps!$A$2:$A$1000,A980,Comps!$C$2:$C$1000,"Sold",Comps!$H$2:$H$1000,"&lt;&gt;Loose"),"0"))</f>
        <v/>
      </c>
      <c r="M980" s="24">
        <f>IF(OR(F980="",H980=""),"",ROUND((F980+N(I980)+IF(N(I980)&gt;0,Settings!$B$14,0)+IFERROR(VLOOKUP(H980,Settings!$A$2:$C$10,3,FALSE),0)+Settings!$B$13)/(1-IFERROR(VLOOKUP(H980,Settings!$A$2:$C$10,2,FALSE),0)),2))</f>
        <v/>
      </c>
      <c r="N980" s="9" t="n"/>
      <c r="P980" s="22" t="n"/>
      <c r="Q980" s="22" t="n"/>
      <c r="R980" s="9" t="n"/>
      <c r="S980" s="9" t="n"/>
      <c r="T980" s="24">
        <f>IF(R980="","",ROUND(R980*IFERROR(VLOOKUP(H980,Settings!$A$2:$C$10,2,FALSE),0)+IFERROR(VLOOKUP(H980,Settings!$A$2:$C$10,3,FALSE),0),2))</f>
        <v/>
      </c>
      <c r="U980" s="24">
        <f>IF(R980="","",ROUND(R980-F980-N(S980)-IF(N(S980)&gt;0,Settings!$B$14,0)-T980,2))</f>
        <v/>
      </c>
      <c r="V980" s="23">
        <f>IF(OR(P980="",Q980=""),"",Q980-P980)</f>
        <v/>
      </c>
      <c r="W980" s="23">
        <f>IF(OR(P980="",O980&lt;&gt;"Listed"),"",TODAY()-P980)</f>
        <v/>
      </c>
    </row>
    <row r="981">
      <c r="E981" s="22" t="n"/>
      <c r="F981" s="9" t="n"/>
      <c r="I981" s="9" t="n"/>
      <c r="J981" s="23">
        <f>IF(A981="","",COUNTIFS(Comps!$A$2:$A$1000,A981,Comps!$C$2:$C$1000,"Sold",Comps!$H$2:$H$1000,"&lt;&gt;Loose"))</f>
        <v/>
      </c>
      <c r="K981" s="24">
        <f>IF(A981="","",IFERROR(AVERAGEIFS(Comps!$E$2:$E$1000,Comps!$A$2:$A$1000,A981,Comps!$C$2:$C$1000,"Sold",Comps!$H$2:$H$1000,"&lt;&gt;Loose"),""))</f>
        <v/>
      </c>
      <c r="L981" s="23">
        <f>IF(OR(A981="",J981=0),"",TEXT(MINIFS(Comps!$E$2:$E$1000,Comps!$A$2:$A$1000,A981,Comps!$C$2:$C$1000,"Sold",Comps!$H$2:$H$1000,"&lt;&gt;Loose"),"0")&amp;"-"&amp;TEXT(MAXIFS(Comps!$E$2:$E$1000,Comps!$A$2:$A$1000,A981,Comps!$C$2:$C$1000,"Sold",Comps!$H$2:$H$1000,"&lt;&gt;Loose"),"0"))</f>
        <v/>
      </c>
      <c r="M981" s="24">
        <f>IF(OR(F981="",H981=""),"",ROUND((F981+N(I981)+IF(N(I981)&gt;0,Settings!$B$14,0)+IFERROR(VLOOKUP(H981,Settings!$A$2:$C$10,3,FALSE),0)+Settings!$B$13)/(1-IFERROR(VLOOKUP(H981,Settings!$A$2:$C$10,2,FALSE),0)),2))</f>
        <v/>
      </c>
      <c r="N981" s="9" t="n"/>
      <c r="P981" s="22" t="n"/>
      <c r="Q981" s="22" t="n"/>
      <c r="R981" s="9" t="n"/>
      <c r="S981" s="9" t="n"/>
      <c r="T981" s="24">
        <f>IF(R981="","",ROUND(R981*IFERROR(VLOOKUP(H981,Settings!$A$2:$C$10,2,FALSE),0)+IFERROR(VLOOKUP(H981,Settings!$A$2:$C$10,3,FALSE),0),2))</f>
        <v/>
      </c>
      <c r="U981" s="24">
        <f>IF(R981="","",ROUND(R981-F981-N(S981)-IF(N(S981)&gt;0,Settings!$B$14,0)-T981,2))</f>
        <v/>
      </c>
      <c r="V981" s="23">
        <f>IF(OR(P981="",Q981=""),"",Q981-P981)</f>
        <v/>
      </c>
      <c r="W981" s="23">
        <f>IF(OR(P981="",O981&lt;&gt;"Listed"),"",TODAY()-P981)</f>
        <v/>
      </c>
    </row>
    <row r="982">
      <c r="E982" s="22" t="n"/>
      <c r="F982" s="9" t="n"/>
      <c r="I982" s="9" t="n"/>
      <c r="J982" s="23">
        <f>IF(A982="","",COUNTIFS(Comps!$A$2:$A$1000,A982,Comps!$C$2:$C$1000,"Sold",Comps!$H$2:$H$1000,"&lt;&gt;Loose"))</f>
        <v/>
      </c>
      <c r="K982" s="24">
        <f>IF(A982="","",IFERROR(AVERAGEIFS(Comps!$E$2:$E$1000,Comps!$A$2:$A$1000,A982,Comps!$C$2:$C$1000,"Sold",Comps!$H$2:$H$1000,"&lt;&gt;Loose"),""))</f>
        <v/>
      </c>
      <c r="L982" s="23">
        <f>IF(OR(A982="",J982=0),"",TEXT(MINIFS(Comps!$E$2:$E$1000,Comps!$A$2:$A$1000,A982,Comps!$C$2:$C$1000,"Sold",Comps!$H$2:$H$1000,"&lt;&gt;Loose"),"0")&amp;"-"&amp;TEXT(MAXIFS(Comps!$E$2:$E$1000,Comps!$A$2:$A$1000,A982,Comps!$C$2:$C$1000,"Sold",Comps!$H$2:$H$1000,"&lt;&gt;Loose"),"0"))</f>
        <v/>
      </c>
      <c r="M982" s="24">
        <f>IF(OR(F982="",H982=""),"",ROUND((F982+N(I982)+IF(N(I982)&gt;0,Settings!$B$14,0)+IFERROR(VLOOKUP(H982,Settings!$A$2:$C$10,3,FALSE),0)+Settings!$B$13)/(1-IFERROR(VLOOKUP(H982,Settings!$A$2:$C$10,2,FALSE),0)),2))</f>
        <v/>
      </c>
      <c r="N982" s="9" t="n"/>
      <c r="P982" s="22" t="n"/>
      <c r="Q982" s="22" t="n"/>
      <c r="R982" s="9" t="n"/>
      <c r="S982" s="9" t="n"/>
      <c r="T982" s="24">
        <f>IF(R982="","",ROUND(R982*IFERROR(VLOOKUP(H982,Settings!$A$2:$C$10,2,FALSE),0)+IFERROR(VLOOKUP(H982,Settings!$A$2:$C$10,3,FALSE),0),2))</f>
        <v/>
      </c>
      <c r="U982" s="24">
        <f>IF(R982="","",ROUND(R982-F982-N(S982)-IF(N(S982)&gt;0,Settings!$B$14,0)-T982,2))</f>
        <v/>
      </c>
      <c r="V982" s="23">
        <f>IF(OR(P982="",Q982=""),"",Q982-P982)</f>
        <v/>
      </c>
      <c r="W982" s="23">
        <f>IF(OR(P982="",O982&lt;&gt;"Listed"),"",TODAY()-P982)</f>
        <v/>
      </c>
    </row>
    <row r="983">
      <c r="E983" s="22" t="n"/>
      <c r="F983" s="9" t="n"/>
      <c r="I983" s="9" t="n"/>
      <c r="J983" s="23">
        <f>IF(A983="","",COUNTIFS(Comps!$A$2:$A$1000,A983,Comps!$C$2:$C$1000,"Sold",Comps!$H$2:$H$1000,"&lt;&gt;Loose"))</f>
        <v/>
      </c>
      <c r="K983" s="24">
        <f>IF(A983="","",IFERROR(AVERAGEIFS(Comps!$E$2:$E$1000,Comps!$A$2:$A$1000,A983,Comps!$C$2:$C$1000,"Sold",Comps!$H$2:$H$1000,"&lt;&gt;Loose"),""))</f>
        <v/>
      </c>
      <c r="L983" s="23">
        <f>IF(OR(A983="",J983=0),"",TEXT(MINIFS(Comps!$E$2:$E$1000,Comps!$A$2:$A$1000,A983,Comps!$C$2:$C$1000,"Sold",Comps!$H$2:$H$1000,"&lt;&gt;Loose"),"0")&amp;"-"&amp;TEXT(MAXIFS(Comps!$E$2:$E$1000,Comps!$A$2:$A$1000,A983,Comps!$C$2:$C$1000,"Sold",Comps!$H$2:$H$1000,"&lt;&gt;Loose"),"0"))</f>
        <v/>
      </c>
      <c r="M983" s="24">
        <f>IF(OR(F983="",H983=""),"",ROUND((F983+N(I983)+IF(N(I983)&gt;0,Settings!$B$14,0)+IFERROR(VLOOKUP(H983,Settings!$A$2:$C$10,3,FALSE),0)+Settings!$B$13)/(1-IFERROR(VLOOKUP(H983,Settings!$A$2:$C$10,2,FALSE),0)),2))</f>
        <v/>
      </c>
      <c r="N983" s="9" t="n"/>
      <c r="P983" s="22" t="n"/>
      <c r="Q983" s="22" t="n"/>
      <c r="R983" s="9" t="n"/>
      <c r="S983" s="9" t="n"/>
      <c r="T983" s="24">
        <f>IF(R983="","",ROUND(R983*IFERROR(VLOOKUP(H983,Settings!$A$2:$C$10,2,FALSE),0)+IFERROR(VLOOKUP(H983,Settings!$A$2:$C$10,3,FALSE),0),2))</f>
        <v/>
      </c>
      <c r="U983" s="24">
        <f>IF(R983="","",ROUND(R983-F983-N(S983)-IF(N(S983)&gt;0,Settings!$B$14,0)-T983,2))</f>
        <v/>
      </c>
      <c r="V983" s="23">
        <f>IF(OR(P983="",Q983=""),"",Q983-P983)</f>
        <v/>
      </c>
      <c r="W983" s="23">
        <f>IF(OR(P983="",O983&lt;&gt;"Listed"),"",TODAY()-P983)</f>
        <v/>
      </c>
    </row>
    <row r="984">
      <c r="E984" s="22" t="n"/>
      <c r="F984" s="9" t="n"/>
      <c r="I984" s="9" t="n"/>
      <c r="J984" s="23">
        <f>IF(A984="","",COUNTIFS(Comps!$A$2:$A$1000,A984,Comps!$C$2:$C$1000,"Sold",Comps!$H$2:$H$1000,"&lt;&gt;Loose"))</f>
        <v/>
      </c>
      <c r="K984" s="24">
        <f>IF(A984="","",IFERROR(AVERAGEIFS(Comps!$E$2:$E$1000,Comps!$A$2:$A$1000,A984,Comps!$C$2:$C$1000,"Sold",Comps!$H$2:$H$1000,"&lt;&gt;Loose"),""))</f>
        <v/>
      </c>
      <c r="L984" s="23">
        <f>IF(OR(A984="",J984=0),"",TEXT(MINIFS(Comps!$E$2:$E$1000,Comps!$A$2:$A$1000,A984,Comps!$C$2:$C$1000,"Sold",Comps!$H$2:$H$1000,"&lt;&gt;Loose"),"0")&amp;"-"&amp;TEXT(MAXIFS(Comps!$E$2:$E$1000,Comps!$A$2:$A$1000,A984,Comps!$C$2:$C$1000,"Sold",Comps!$H$2:$H$1000,"&lt;&gt;Loose"),"0"))</f>
        <v/>
      </c>
      <c r="M984" s="24">
        <f>IF(OR(F984="",H984=""),"",ROUND((F984+N(I984)+IF(N(I984)&gt;0,Settings!$B$14,0)+IFERROR(VLOOKUP(H984,Settings!$A$2:$C$10,3,FALSE),0)+Settings!$B$13)/(1-IFERROR(VLOOKUP(H984,Settings!$A$2:$C$10,2,FALSE),0)),2))</f>
        <v/>
      </c>
      <c r="N984" s="9" t="n"/>
      <c r="P984" s="22" t="n"/>
      <c r="Q984" s="22" t="n"/>
      <c r="R984" s="9" t="n"/>
      <c r="S984" s="9" t="n"/>
      <c r="T984" s="24">
        <f>IF(R984="","",ROUND(R984*IFERROR(VLOOKUP(H984,Settings!$A$2:$C$10,2,FALSE),0)+IFERROR(VLOOKUP(H984,Settings!$A$2:$C$10,3,FALSE),0),2))</f>
        <v/>
      </c>
      <c r="U984" s="24">
        <f>IF(R984="","",ROUND(R984-F984-N(S984)-IF(N(S984)&gt;0,Settings!$B$14,0)-T984,2))</f>
        <v/>
      </c>
      <c r="V984" s="23">
        <f>IF(OR(P984="",Q984=""),"",Q984-P984)</f>
        <v/>
      </c>
      <c r="W984" s="23">
        <f>IF(OR(P984="",O984&lt;&gt;"Listed"),"",TODAY()-P984)</f>
        <v/>
      </c>
    </row>
    <row r="985">
      <c r="E985" s="22" t="n"/>
      <c r="F985" s="9" t="n"/>
      <c r="I985" s="9" t="n"/>
      <c r="J985" s="23">
        <f>IF(A985="","",COUNTIFS(Comps!$A$2:$A$1000,A985,Comps!$C$2:$C$1000,"Sold",Comps!$H$2:$H$1000,"&lt;&gt;Loose"))</f>
        <v/>
      </c>
      <c r="K985" s="24">
        <f>IF(A985="","",IFERROR(AVERAGEIFS(Comps!$E$2:$E$1000,Comps!$A$2:$A$1000,A985,Comps!$C$2:$C$1000,"Sold",Comps!$H$2:$H$1000,"&lt;&gt;Loose"),""))</f>
        <v/>
      </c>
      <c r="L985" s="23">
        <f>IF(OR(A985="",J985=0),"",TEXT(MINIFS(Comps!$E$2:$E$1000,Comps!$A$2:$A$1000,A985,Comps!$C$2:$C$1000,"Sold",Comps!$H$2:$H$1000,"&lt;&gt;Loose"),"0")&amp;"-"&amp;TEXT(MAXIFS(Comps!$E$2:$E$1000,Comps!$A$2:$A$1000,A985,Comps!$C$2:$C$1000,"Sold",Comps!$H$2:$H$1000,"&lt;&gt;Loose"),"0"))</f>
        <v/>
      </c>
      <c r="M985" s="24">
        <f>IF(OR(F985="",H985=""),"",ROUND((F985+N(I985)+IF(N(I985)&gt;0,Settings!$B$14,0)+IFERROR(VLOOKUP(H985,Settings!$A$2:$C$10,3,FALSE),0)+Settings!$B$13)/(1-IFERROR(VLOOKUP(H985,Settings!$A$2:$C$10,2,FALSE),0)),2))</f>
        <v/>
      </c>
      <c r="N985" s="9" t="n"/>
      <c r="P985" s="22" t="n"/>
      <c r="Q985" s="22" t="n"/>
      <c r="R985" s="9" t="n"/>
      <c r="S985" s="9" t="n"/>
      <c r="T985" s="24">
        <f>IF(R985="","",ROUND(R985*IFERROR(VLOOKUP(H985,Settings!$A$2:$C$10,2,FALSE),0)+IFERROR(VLOOKUP(H985,Settings!$A$2:$C$10,3,FALSE),0),2))</f>
        <v/>
      </c>
      <c r="U985" s="24">
        <f>IF(R985="","",ROUND(R985-F985-N(S985)-IF(N(S985)&gt;0,Settings!$B$14,0)-T985,2))</f>
        <v/>
      </c>
      <c r="V985" s="23">
        <f>IF(OR(P985="",Q985=""),"",Q985-P985)</f>
        <v/>
      </c>
      <c r="W985" s="23">
        <f>IF(OR(P985="",O985&lt;&gt;"Listed"),"",TODAY()-P985)</f>
        <v/>
      </c>
    </row>
    <row r="986">
      <c r="E986" s="22" t="n"/>
      <c r="F986" s="9" t="n"/>
      <c r="I986" s="9" t="n"/>
      <c r="J986" s="23">
        <f>IF(A986="","",COUNTIFS(Comps!$A$2:$A$1000,A986,Comps!$C$2:$C$1000,"Sold",Comps!$H$2:$H$1000,"&lt;&gt;Loose"))</f>
        <v/>
      </c>
      <c r="K986" s="24">
        <f>IF(A986="","",IFERROR(AVERAGEIFS(Comps!$E$2:$E$1000,Comps!$A$2:$A$1000,A986,Comps!$C$2:$C$1000,"Sold",Comps!$H$2:$H$1000,"&lt;&gt;Loose"),""))</f>
        <v/>
      </c>
      <c r="L986" s="23">
        <f>IF(OR(A986="",J986=0),"",TEXT(MINIFS(Comps!$E$2:$E$1000,Comps!$A$2:$A$1000,A986,Comps!$C$2:$C$1000,"Sold",Comps!$H$2:$H$1000,"&lt;&gt;Loose"),"0")&amp;"-"&amp;TEXT(MAXIFS(Comps!$E$2:$E$1000,Comps!$A$2:$A$1000,A986,Comps!$C$2:$C$1000,"Sold",Comps!$H$2:$H$1000,"&lt;&gt;Loose"),"0"))</f>
        <v/>
      </c>
      <c r="M986" s="24">
        <f>IF(OR(F986="",H986=""),"",ROUND((F986+N(I986)+IF(N(I986)&gt;0,Settings!$B$14,0)+IFERROR(VLOOKUP(H986,Settings!$A$2:$C$10,3,FALSE),0)+Settings!$B$13)/(1-IFERROR(VLOOKUP(H986,Settings!$A$2:$C$10,2,FALSE),0)),2))</f>
        <v/>
      </c>
      <c r="N986" s="9" t="n"/>
      <c r="P986" s="22" t="n"/>
      <c r="Q986" s="22" t="n"/>
      <c r="R986" s="9" t="n"/>
      <c r="S986" s="9" t="n"/>
      <c r="T986" s="24">
        <f>IF(R986="","",ROUND(R986*IFERROR(VLOOKUP(H986,Settings!$A$2:$C$10,2,FALSE),0)+IFERROR(VLOOKUP(H986,Settings!$A$2:$C$10,3,FALSE),0),2))</f>
        <v/>
      </c>
      <c r="U986" s="24">
        <f>IF(R986="","",ROUND(R986-F986-N(S986)-IF(N(S986)&gt;0,Settings!$B$14,0)-T986,2))</f>
        <v/>
      </c>
      <c r="V986" s="23">
        <f>IF(OR(P986="",Q986=""),"",Q986-P986)</f>
        <v/>
      </c>
      <c r="W986" s="23">
        <f>IF(OR(P986="",O986&lt;&gt;"Listed"),"",TODAY()-P986)</f>
        <v/>
      </c>
    </row>
    <row r="987">
      <c r="E987" s="22" t="n"/>
      <c r="F987" s="9" t="n"/>
      <c r="I987" s="9" t="n"/>
      <c r="J987" s="23">
        <f>IF(A987="","",COUNTIFS(Comps!$A$2:$A$1000,A987,Comps!$C$2:$C$1000,"Sold",Comps!$H$2:$H$1000,"&lt;&gt;Loose"))</f>
        <v/>
      </c>
      <c r="K987" s="24">
        <f>IF(A987="","",IFERROR(AVERAGEIFS(Comps!$E$2:$E$1000,Comps!$A$2:$A$1000,A987,Comps!$C$2:$C$1000,"Sold",Comps!$H$2:$H$1000,"&lt;&gt;Loose"),""))</f>
        <v/>
      </c>
      <c r="L987" s="23">
        <f>IF(OR(A987="",J987=0),"",TEXT(MINIFS(Comps!$E$2:$E$1000,Comps!$A$2:$A$1000,A987,Comps!$C$2:$C$1000,"Sold",Comps!$H$2:$H$1000,"&lt;&gt;Loose"),"0")&amp;"-"&amp;TEXT(MAXIFS(Comps!$E$2:$E$1000,Comps!$A$2:$A$1000,A987,Comps!$C$2:$C$1000,"Sold",Comps!$H$2:$H$1000,"&lt;&gt;Loose"),"0"))</f>
        <v/>
      </c>
      <c r="M987" s="24">
        <f>IF(OR(F987="",H987=""),"",ROUND((F987+N(I987)+IF(N(I987)&gt;0,Settings!$B$14,0)+IFERROR(VLOOKUP(H987,Settings!$A$2:$C$10,3,FALSE),0)+Settings!$B$13)/(1-IFERROR(VLOOKUP(H987,Settings!$A$2:$C$10,2,FALSE),0)),2))</f>
        <v/>
      </c>
      <c r="N987" s="9" t="n"/>
      <c r="P987" s="22" t="n"/>
      <c r="Q987" s="22" t="n"/>
      <c r="R987" s="9" t="n"/>
      <c r="S987" s="9" t="n"/>
      <c r="T987" s="24">
        <f>IF(R987="","",ROUND(R987*IFERROR(VLOOKUP(H987,Settings!$A$2:$C$10,2,FALSE),0)+IFERROR(VLOOKUP(H987,Settings!$A$2:$C$10,3,FALSE),0),2))</f>
        <v/>
      </c>
      <c r="U987" s="24">
        <f>IF(R987="","",ROUND(R987-F987-N(S987)-IF(N(S987)&gt;0,Settings!$B$14,0)-T987,2))</f>
        <v/>
      </c>
      <c r="V987" s="23">
        <f>IF(OR(P987="",Q987=""),"",Q987-P987)</f>
        <v/>
      </c>
      <c r="W987" s="23">
        <f>IF(OR(P987="",O987&lt;&gt;"Listed"),"",TODAY()-P987)</f>
        <v/>
      </c>
    </row>
    <row r="988">
      <c r="E988" s="22" t="n"/>
      <c r="F988" s="9" t="n"/>
      <c r="I988" s="9" t="n"/>
      <c r="J988" s="23">
        <f>IF(A988="","",COUNTIFS(Comps!$A$2:$A$1000,A988,Comps!$C$2:$C$1000,"Sold",Comps!$H$2:$H$1000,"&lt;&gt;Loose"))</f>
        <v/>
      </c>
      <c r="K988" s="24">
        <f>IF(A988="","",IFERROR(AVERAGEIFS(Comps!$E$2:$E$1000,Comps!$A$2:$A$1000,A988,Comps!$C$2:$C$1000,"Sold",Comps!$H$2:$H$1000,"&lt;&gt;Loose"),""))</f>
        <v/>
      </c>
      <c r="L988" s="23">
        <f>IF(OR(A988="",J988=0),"",TEXT(MINIFS(Comps!$E$2:$E$1000,Comps!$A$2:$A$1000,A988,Comps!$C$2:$C$1000,"Sold",Comps!$H$2:$H$1000,"&lt;&gt;Loose"),"0")&amp;"-"&amp;TEXT(MAXIFS(Comps!$E$2:$E$1000,Comps!$A$2:$A$1000,A988,Comps!$C$2:$C$1000,"Sold",Comps!$H$2:$H$1000,"&lt;&gt;Loose"),"0"))</f>
        <v/>
      </c>
      <c r="M988" s="24">
        <f>IF(OR(F988="",H988=""),"",ROUND((F988+N(I988)+IF(N(I988)&gt;0,Settings!$B$14,0)+IFERROR(VLOOKUP(H988,Settings!$A$2:$C$10,3,FALSE),0)+Settings!$B$13)/(1-IFERROR(VLOOKUP(H988,Settings!$A$2:$C$10,2,FALSE),0)),2))</f>
        <v/>
      </c>
      <c r="N988" s="9" t="n"/>
      <c r="P988" s="22" t="n"/>
      <c r="Q988" s="22" t="n"/>
      <c r="R988" s="9" t="n"/>
      <c r="S988" s="9" t="n"/>
      <c r="T988" s="24">
        <f>IF(R988="","",ROUND(R988*IFERROR(VLOOKUP(H988,Settings!$A$2:$C$10,2,FALSE),0)+IFERROR(VLOOKUP(H988,Settings!$A$2:$C$10,3,FALSE),0),2))</f>
        <v/>
      </c>
      <c r="U988" s="24">
        <f>IF(R988="","",ROUND(R988-F988-N(S988)-IF(N(S988)&gt;0,Settings!$B$14,0)-T988,2))</f>
        <v/>
      </c>
      <c r="V988" s="23">
        <f>IF(OR(P988="",Q988=""),"",Q988-P988)</f>
        <v/>
      </c>
      <c r="W988" s="23">
        <f>IF(OR(P988="",O988&lt;&gt;"Listed"),"",TODAY()-P988)</f>
        <v/>
      </c>
    </row>
    <row r="989">
      <c r="E989" s="22" t="n"/>
      <c r="F989" s="9" t="n"/>
      <c r="I989" s="9" t="n"/>
      <c r="J989" s="23">
        <f>IF(A989="","",COUNTIFS(Comps!$A$2:$A$1000,A989,Comps!$C$2:$C$1000,"Sold",Comps!$H$2:$H$1000,"&lt;&gt;Loose"))</f>
        <v/>
      </c>
      <c r="K989" s="24">
        <f>IF(A989="","",IFERROR(AVERAGEIFS(Comps!$E$2:$E$1000,Comps!$A$2:$A$1000,A989,Comps!$C$2:$C$1000,"Sold",Comps!$H$2:$H$1000,"&lt;&gt;Loose"),""))</f>
        <v/>
      </c>
      <c r="L989" s="23">
        <f>IF(OR(A989="",J989=0),"",TEXT(MINIFS(Comps!$E$2:$E$1000,Comps!$A$2:$A$1000,A989,Comps!$C$2:$C$1000,"Sold",Comps!$H$2:$H$1000,"&lt;&gt;Loose"),"0")&amp;"-"&amp;TEXT(MAXIFS(Comps!$E$2:$E$1000,Comps!$A$2:$A$1000,A989,Comps!$C$2:$C$1000,"Sold",Comps!$H$2:$H$1000,"&lt;&gt;Loose"),"0"))</f>
        <v/>
      </c>
      <c r="M989" s="24">
        <f>IF(OR(F989="",H989=""),"",ROUND((F989+N(I989)+IF(N(I989)&gt;0,Settings!$B$14,0)+IFERROR(VLOOKUP(H989,Settings!$A$2:$C$10,3,FALSE),0)+Settings!$B$13)/(1-IFERROR(VLOOKUP(H989,Settings!$A$2:$C$10,2,FALSE),0)),2))</f>
        <v/>
      </c>
      <c r="N989" s="9" t="n"/>
      <c r="P989" s="22" t="n"/>
      <c r="Q989" s="22" t="n"/>
      <c r="R989" s="9" t="n"/>
      <c r="S989" s="9" t="n"/>
      <c r="T989" s="24">
        <f>IF(R989="","",ROUND(R989*IFERROR(VLOOKUP(H989,Settings!$A$2:$C$10,2,FALSE),0)+IFERROR(VLOOKUP(H989,Settings!$A$2:$C$10,3,FALSE),0),2))</f>
        <v/>
      </c>
      <c r="U989" s="24">
        <f>IF(R989="","",ROUND(R989-F989-N(S989)-IF(N(S989)&gt;0,Settings!$B$14,0)-T989,2))</f>
        <v/>
      </c>
      <c r="V989" s="23">
        <f>IF(OR(P989="",Q989=""),"",Q989-P989)</f>
        <v/>
      </c>
      <c r="W989" s="23">
        <f>IF(OR(P989="",O989&lt;&gt;"Listed"),"",TODAY()-P989)</f>
        <v/>
      </c>
    </row>
    <row r="990">
      <c r="E990" s="22" t="n"/>
      <c r="F990" s="9" t="n"/>
      <c r="I990" s="9" t="n"/>
      <c r="J990" s="23">
        <f>IF(A990="","",COUNTIFS(Comps!$A$2:$A$1000,A990,Comps!$C$2:$C$1000,"Sold",Comps!$H$2:$H$1000,"&lt;&gt;Loose"))</f>
        <v/>
      </c>
      <c r="K990" s="24">
        <f>IF(A990="","",IFERROR(AVERAGEIFS(Comps!$E$2:$E$1000,Comps!$A$2:$A$1000,A990,Comps!$C$2:$C$1000,"Sold",Comps!$H$2:$H$1000,"&lt;&gt;Loose"),""))</f>
        <v/>
      </c>
      <c r="L990" s="23">
        <f>IF(OR(A990="",J990=0),"",TEXT(MINIFS(Comps!$E$2:$E$1000,Comps!$A$2:$A$1000,A990,Comps!$C$2:$C$1000,"Sold",Comps!$H$2:$H$1000,"&lt;&gt;Loose"),"0")&amp;"-"&amp;TEXT(MAXIFS(Comps!$E$2:$E$1000,Comps!$A$2:$A$1000,A990,Comps!$C$2:$C$1000,"Sold",Comps!$H$2:$H$1000,"&lt;&gt;Loose"),"0"))</f>
        <v/>
      </c>
      <c r="M990" s="24">
        <f>IF(OR(F990="",H990=""),"",ROUND((F990+N(I990)+IF(N(I990)&gt;0,Settings!$B$14,0)+IFERROR(VLOOKUP(H990,Settings!$A$2:$C$10,3,FALSE),0)+Settings!$B$13)/(1-IFERROR(VLOOKUP(H990,Settings!$A$2:$C$10,2,FALSE),0)),2))</f>
        <v/>
      </c>
      <c r="N990" s="9" t="n"/>
      <c r="P990" s="22" t="n"/>
      <c r="Q990" s="22" t="n"/>
      <c r="R990" s="9" t="n"/>
      <c r="S990" s="9" t="n"/>
      <c r="T990" s="24">
        <f>IF(R990="","",ROUND(R990*IFERROR(VLOOKUP(H990,Settings!$A$2:$C$10,2,FALSE),0)+IFERROR(VLOOKUP(H990,Settings!$A$2:$C$10,3,FALSE),0),2))</f>
        <v/>
      </c>
      <c r="U990" s="24">
        <f>IF(R990="","",ROUND(R990-F990-N(S990)-IF(N(S990)&gt;0,Settings!$B$14,0)-T990,2))</f>
        <v/>
      </c>
      <c r="V990" s="23">
        <f>IF(OR(P990="",Q990=""),"",Q990-P990)</f>
        <v/>
      </c>
      <c r="W990" s="23">
        <f>IF(OR(P990="",O990&lt;&gt;"Listed"),"",TODAY()-P990)</f>
        <v/>
      </c>
    </row>
    <row r="991">
      <c r="E991" s="22" t="n"/>
      <c r="F991" s="9" t="n"/>
      <c r="I991" s="9" t="n"/>
      <c r="J991" s="23">
        <f>IF(A991="","",COUNTIFS(Comps!$A$2:$A$1000,A991,Comps!$C$2:$C$1000,"Sold",Comps!$H$2:$H$1000,"&lt;&gt;Loose"))</f>
        <v/>
      </c>
      <c r="K991" s="24">
        <f>IF(A991="","",IFERROR(AVERAGEIFS(Comps!$E$2:$E$1000,Comps!$A$2:$A$1000,A991,Comps!$C$2:$C$1000,"Sold",Comps!$H$2:$H$1000,"&lt;&gt;Loose"),""))</f>
        <v/>
      </c>
      <c r="L991" s="23">
        <f>IF(OR(A991="",J991=0),"",TEXT(MINIFS(Comps!$E$2:$E$1000,Comps!$A$2:$A$1000,A991,Comps!$C$2:$C$1000,"Sold",Comps!$H$2:$H$1000,"&lt;&gt;Loose"),"0")&amp;"-"&amp;TEXT(MAXIFS(Comps!$E$2:$E$1000,Comps!$A$2:$A$1000,A991,Comps!$C$2:$C$1000,"Sold",Comps!$H$2:$H$1000,"&lt;&gt;Loose"),"0"))</f>
        <v/>
      </c>
      <c r="M991" s="24">
        <f>IF(OR(F991="",H991=""),"",ROUND((F991+N(I991)+IF(N(I991)&gt;0,Settings!$B$14,0)+IFERROR(VLOOKUP(H991,Settings!$A$2:$C$10,3,FALSE),0)+Settings!$B$13)/(1-IFERROR(VLOOKUP(H991,Settings!$A$2:$C$10,2,FALSE),0)),2))</f>
        <v/>
      </c>
      <c r="N991" s="9" t="n"/>
      <c r="P991" s="22" t="n"/>
      <c r="Q991" s="22" t="n"/>
      <c r="R991" s="9" t="n"/>
      <c r="S991" s="9" t="n"/>
      <c r="T991" s="24">
        <f>IF(R991="","",ROUND(R991*IFERROR(VLOOKUP(H991,Settings!$A$2:$C$10,2,FALSE),0)+IFERROR(VLOOKUP(H991,Settings!$A$2:$C$10,3,FALSE),0),2))</f>
        <v/>
      </c>
      <c r="U991" s="24">
        <f>IF(R991="","",ROUND(R991-F991-N(S991)-IF(N(S991)&gt;0,Settings!$B$14,0)-T991,2))</f>
        <v/>
      </c>
      <c r="V991" s="23">
        <f>IF(OR(P991="",Q991=""),"",Q991-P991)</f>
        <v/>
      </c>
      <c r="W991" s="23">
        <f>IF(OR(P991="",O991&lt;&gt;"Listed"),"",TODAY()-P991)</f>
        <v/>
      </c>
    </row>
    <row r="992">
      <c r="E992" s="22" t="n"/>
      <c r="F992" s="9" t="n"/>
      <c r="I992" s="9" t="n"/>
      <c r="J992" s="23">
        <f>IF(A992="","",COUNTIFS(Comps!$A$2:$A$1000,A992,Comps!$C$2:$C$1000,"Sold",Comps!$H$2:$H$1000,"&lt;&gt;Loose"))</f>
        <v/>
      </c>
      <c r="K992" s="24">
        <f>IF(A992="","",IFERROR(AVERAGEIFS(Comps!$E$2:$E$1000,Comps!$A$2:$A$1000,A992,Comps!$C$2:$C$1000,"Sold",Comps!$H$2:$H$1000,"&lt;&gt;Loose"),""))</f>
        <v/>
      </c>
      <c r="L992" s="23">
        <f>IF(OR(A992="",J992=0),"",TEXT(MINIFS(Comps!$E$2:$E$1000,Comps!$A$2:$A$1000,A992,Comps!$C$2:$C$1000,"Sold",Comps!$H$2:$H$1000,"&lt;&gt;Loose"),"0")&amp;"-"&amp;TEXT(MAXIFS(Comps!$E$2:$E$1000,Comps!$A$2:$A$1000,A992,Comps!$C$2:$C$1000,"Sold",Comps!$H$2:$H$1000,"&lt;&gt;Loose"),"0"))</f>
        <v/>
      </c>
      <c r="M992" s="24">
        <f>IF(OR(F992="",H992=""),"",ROUND((F992+N(I992)+IF(N(I992)&gt;0,Settings!$B$14,0)+IFERROR(VLOOKUP(H992,Settings!$A$2:$C$10,3,FALSE),0)+Settings!$B$13)/(1-IFERROR(VLOOKUP(H992,Settings!$A$2:$C$10,2,FALSE),0)),2))</f>
        <v/>
      </c>
      <c r="N992" s="9" t="n"/>
      <c r="P992" s="22" t="n"/>
      <c r="Q992" s="22" t="n"/>
      <c r="R992" s="9" t="n"/>
      <c r="S992" s="9" t="n"/>
      <c r="T992" s="24">
        <f>IF(R992="","",ROUND(R992*IFERROR(VLOOKUP(H992,Settings!$A$2:$C$10,2,FALSE),0)+IFERROR(VLOOKUP(H992,Settings!$A$2:$C$10,3,FALSE),0),2))</f>
        <v/>
      </c>
      <c r="U992" s="24">
        <f>IF(R992="","",ROUND(R992-F992-N(S992)-IF(N(S992)&gt;0,Settings!$B$14,0)-T992,2))</f>
        <v/>
      </c>
      <c r="V992" s="23">
        <f>IF(OR(P992="",Q992=""),"",Q992-P992)</f>
        <v/>
      </c>
      <c r="W992" s="23">
        <f>IF(OR(P992="",O992&lt;&gt;"Listed"),"",TODAY()-P992)</f>
        <v/>
      </c>
    </row>
    <row r="993">
      <c r="E993" s="22" t="n"/>
      <c r="F993" s="9" t="n"/>
      <c r="I993" s="9" t="n"/>
      <c r="J993" s="23">
        <f>IF(A993="","",COUNTIFS(Comps!$A$2:$A$1000,A993,Comps!$C$2:$C$1000,"Sold",Comps!$H$2:$H$1000,"&lt;&gt;Loose"))</f>
        <v/>
      </c>
      <c r="K993" s="24">
        <f>IF(A993="","",IFERROR(AVERAGEIFS(Comps!$E$2:$E$1000,Comps!$A$2:$A$1000,A993,Comps!$C$2:$C$1000,"Sold",Comps!$H$2:$H$1000,"&lt;&gt;Loose"),""))</f>
        <v/>
      </c>
      <c r="L993" s="23">
        <f>IF(OR(A993="",J993=0),"",TEXT(MINIFS(Comps!$E$2:$E$1000,Comps!$A$2:$A$1000,A993,Comps!$C$2:$C$1000,"Sold",Comps!$H$2:$H$1000,"&lt;&gt;Loose"),"0")&amp;"-"&amp;TEXT(MAXIFS(Comps!$E$2:$E$1000,Comps!$A$2:$A$1000,A993,Comps!$C$2:$C$1000,"Sold",Comps!$H$2:$H$1000,"&lt;&gt;Loose"),"0"))</f>
        <v/>
      </c>
      <c r="M993" s="24">
        <f>IF(OR(F993="",H993=""),"",ROUND((F993+N(I993)+IF(N(I993)&gt;0,Settings!$B$14,0)+IFERROR(VLOOKUP(H993,Settings!$A$2:$C$10,3,FALSE),0)+Settings!$B$13)/(1-IFERROR(VLOOKUP(H993,Settings!$A$2:$C$10,2,FALSE),0)),2))</f>
        <v/>
      </c>
      <c r="N993" s="9" t="n"/>
      <c r="P993" s="22" t="n"/>
      <c r="Q993" s="22" t="n"/>
      <c r="R993" s="9" t="n"/>
      <c r="S993" s="9" t="n"/>
      <c r="T993" s="24">
        <f>IF(R993="","",ROUND(R993*IFERROR(VLOOKUP(H993,Settings!$A$2:$C$10,2,FALSE),0)+IFERROR(VLOOKUP(H993,Settings!$A$2:$C$10,3,FALSE),0),2))</f>
        <v/>
      </c>
      <c r="U993" s="24">
        <f>IF(R993="","",ROUND(R993-F993-N(S993)-IF(N(S993)&gt;0,Settings!$B$14,0)-T993,2))</f>
        <v/>
      </c>
      <c r="V993" s="23">
        <f>IF(OR(P993="",Q993=""),"",Q993-P993)</f>
        <v/>
      </c>
      <c r="W993" s="23">
        <f>IF(OR(P993="",O993&lt;&gt;"Listed"),"",TODAY()-P993)</f>
        <v/>
      </c>
    </row>
    <row r="994">
      <c r="E994" s="22" t="n"/>
      <c r="F994" s="9" t="n"/>
      <c r="I994" s="9" t="n"/>
      <c r="J994" s="23">
        <f>IF(A994="","",COUNTIFS(Comps!$A$2:$A$1000,A994,Comps!$C$2:$C$1000,"Sold",Comps!$H$2:$H$1000,"&lt;&gt;Loose"))</f>
        <v/>
      </c>
      <c r="K994" s="24">
        <f>IF(A994="","",IFERROR(AVERAGEIFS(Comps!$E$2:$E$1000,Comps!$A$2:$A$1000,A994,Comps!$C$2:$C$1000,"Sold",Comps!$H$2:$H$1000,"&lt;&gt;Loose"),""))</f>
        <v/>
      </c>
      <c r="L994" s="23">
        <f>IF(OR(A994="",J994=0),"",TEXT(MINIFS(Comps!$E$2:$E$1000,Comps!$A$2:$A$1000,A994,Comps!$C$2:$C$1000,"Sold",Comps!$H$2:$H$1000,"&lt;&gt;Loose"),"0")&amp;"-"&amp;TEXT(MAXIFS(Comps!$E$2:$E$1000,Comps!$A$2:$A$1000,A994,Comps!$C$2:$C$1000,"Sold",Comps!$H$2:$H$1000,"&lt;&gt;Loose"),"0"))</f>
        <v/>
      </c>
      <c r="M994" s="24">
        <f>IF(OR(F994="",H994=""),"",ROUND((F994+N(I994)+IF(N(I994)&gt;0,Settings!$B$14,0)+IFERROR(VLOOKUP(H994,Settings!$A$2:$C$10,3,FALSE),0)+Settings!$B$13)/(1-IFERROR(VLOOKUP(H994,Settings!$A$2:$C$10,2,FALSE),0)),2))</f>
        <v/>
      </c>
      <c r="N994" s="9" t="n"/>
      <c r="P994" s="22" t="n"/>
      <c r="Q994" s="22" t="n"/>
      <c r="R994" s="9" t="n"/>
      <c r="S994" s="9" t="n"/>
      <c r="T994" s="24">
        <f>IF(R994="","",ROUND(R994*IFERROR(VLOOKUP(H994,Settings!$A$2:$C$10,2,FALSE),0)+IFERROR(VLOOKUP(H994,Settings!$A$2:$C$10,3,FALSE),0),2))</f>
        <v/>
      </c>
      <c r="U994" s="24">
        <f>IF(R994="","",ROUND(R994-F994-N(S994)-IF(N(S994)&gt;0,Settings!$B$14,0)-T994,2))</f>
        <v/>
      </c>
      <c r="V994" s="23">
        <f>IF(OR(P994="",Q994=""),"",Q994-P994)</f>
        <v/>
      </c>
      <c r="W994" s="23">
        <f>IF(OR(P994="",O994&lt;&gt;"Listed"),"",TODAY()-P994)</f>
        <v/>
      </c>
    </row>
    <row r="995">
      <c r="E995" s="22" t="n"/>
      <c r="F995" s="9" t="n"/>
      <c r="I995" s="9" t="n"/>
      <c r="J995" s="23">
        <f>IF(A995="","",COUNTIFS(Comps!$A$2:$A$1000,A995,Comps!$C$2:$C$1000,"Sold",Comps!$H$2:$H$1000,"&lt;&gt;Loose"))</f>
        <v/>
      </c>
      <c r="K995" s="24">
        <f>IF(A995="","",IFERROR(AVERAGEIFS(Comps!$E$2:$E$1000,Comps!$A$2:$A$1000,A995,Comps!$C$2:$C$1000,"Sold",Comps!$H$2:$H$1000,"&lt;&gt;Loose"),""))</f>
        <v/>
      </c>
      <c r="L995" s="23">
        <f>IF(OR(A995="",J995=0),"",TEXT(MINIFS(Comps!$E$2:$E$1000,Comps!$A$2:$A$1000,A995,Comps!$C$2:$C$1000,"Sold",Comps!$H$2:$H$1000,"&lt;&gt;Loose"),"0")&amp;"-"&amp;TEXT(MAXIFS(Comps!$E$2:$E$1000,Comps!$A$2:$A$1000,A995,Comps!$C$2:$C$1000,"Sold",Comps!$H$2:$H$1000,"&lt;&gt;Loose"),"0"))</f>
        <v/>
      </c>
      <c r="M995" s="24">
        <f>IF(OR(F995="",H995=""),"",ROUND((F995+N(I995)+IF(N(I995)&gt;0,Settings!$B$14,0)+IFERROR(VLOOKUP(H995,Settings!$A$2:$C$10,3,FALSE),0)+Settings!$B$13)/(1-IFERROR(VLOOKUP(H995,Settings!$A$2:$C$10,2,FALSE),0)),2))</f>
        <v/>
      </c>
      <c r="N995" s="9" t="n"/>
      <c r="P995" s="22" t="n"/>
      <c r="Q995" s="22" t="n"/>
      <c r="R995" s="9" t="n"/>
      <c r="S995" s="9" t="n"/>
      <c r="T995" s="24">
        <f>IF(R995="","",ROUND(R995*IFERROR(VLOOKUP(H995,Settings!$A$2:$C$10,2,FALSE),0)+IFERROR(VLOOKUP(H995,Settings!$A$2:$C$10,3,FALSE),0),2))</f>
        <v/>
      </c>
      <c r="U995" s="24">
        <f>IF(R995="","",ROUND(R995-F995-N(S995)-IF(N(S995)&gt;0,Settings!$B$14,0)-T995,2))</f>
        <v/>
      </c>
      <c r="V995" s="23">
        <f>IF(OR(P995="",Q995=""),"",Q995-P995)</f>
        <v/>
      </c>
      <c r="W995" s="23">
        <f>IF(OR(P995="",O995&lt;&gt;"Listed"),"",TODAY()-P995)</f>
        <v/>
      </c>
    </row>
    <row r="996">
      <c r="E996" s="22" t="n"/>
      <c r="F996" s="9" t="n"/>
      <c r="I996" s="9" t="n"/>
      <c r="J996" s="23">
        <f>IF(A996="","",COUNTIFS(Comps!$A$2:$A$1000,A996,Comps!$C$2:$C$1000,"Sold",Comps!$H$2:$H$1000,"&lt;&gt;Loose"))</f>
        <v/>
      </c>
      <c r="K996" s="24">
        <f>IF(A996="","",IFERROR(AVERAGEIFS(Comps!$E$2:$E$1000,Comps!$A$2:$A$1000,A996,Comps!$C$2:$C$1000,"Sold",Comps!$H$2:$H$1000,"&lt;&gt;Loose"),""))</f>
        <v/>
      </c>
      <c r="L996" s="23">
        <f>IF(OR(A996="",J996=0),"",TEXT(MINIFS(Comps!$E$2:$E$1000,Comps!$A$2:$A$1000,A996,Comps!$C$2:$C$1000,"Sold",Comps!$H$2:$H$1000,"&lt;&gt;Loose"),"0")&amp;"-"&amp;TEXT(MAXIFS(Comps!$E$2:$E$1000,Comps!$A$2:$A$1000,A996,Comps!$C$2:$C$1000,"Sold",Comps!$H$2:$H$1000,"&lt;&gt;Loose"),"0"))</f>
        <v/>
      </c>
      <c r="M996" s="24">
        <f>IF(OR(F996="",H996=""),"",ROUND((F996+N(I996)+IF(N(I996)&gt;0,Settings!$B$14,0)+IFERROR(VLOOKUP(H996,Settings!$A$2:$C$10,3,FALSE),0)+Settings!$B$13)/(1-IFERROR(VLOOKUP(H996,Settings!$A$2:$C$10,2,FALSE),0)),2))</f>
        <v/>
      </c>
      <c r="N996" s="9" t="n"/>
      <c r="P996" s="22" t="n"/>
      <c r="Q996" s="22" t="n"/>
      <c r="R996" s="9" t="n"/>
      <c r="S996" s="9" t="n"/>
      <c r="T996" s="24">
        <f>IF(R996="","",ROUND(R996*IFERROR(VLOOKUP(H996,Settings!$A$2:$C$10,2,FALSE),0)+IFERROR(VLOOKUP(H996,Settings!$A$2:$C$10,3,FALSE),0),2))</f>
        <v/>
      </c>
      <c r="U996" s="24">
        <f>IF(R996="","",ROUND(R996-F996-N(S996)-IF(N(S996)&gt;0,Settings!$B$14,0)-T996,2))</f>
        <v/>
      </c>
      <c r="V996" s="23">
        <f>IF(OR(P996="",Q996=""),"",Q996-P996)</f>
        <v/>
      </c>
      <c r="W996" s="23">
        <f>IF(OR(P996="",O996&lt;&gt;"Listed"),"",TODAY()-P996)</f>
        <v/>
      </c>
    </row>
    <row r="997">
      <c r="E997" s="22" t="n"/>
      <c r="F997" s="9" t="n"/>
      <c r="I997" s="9" t="n"/>
      <c r="J997" s="23">
        <f>IF(A997="","",COUNTIFS(Comps!$A$2:$A$1000,A997,Comps!$C$2:$C$1000,"Sold",Comps!$H$2:$H$1000,"&lt;&gt;Loose"))</f>
        <v/>
      </c>
      <c r="K997" s="24">
        <f>IF(A997="","",IFERROR(AVERAGEIFS(Comps!$E$2:$E$1000,Comps!$A$2:$A$1000,A997,Comps!$C$2:$C$1000,"Sold",Comps!$H$2:$H$1000,"&lt;&gt;Loose"),""))</f>
        <v/>
      </c>
      <c r="L997" s="23">
        <f>IF(OR(A997="",J997=0),"",TEXT(MINIFS(Comps!$E$2:$E$1000,Comps!$A$2:$A$1000,A997,Comps!$C$2:$C$1000,"Sold",Comps!$H$2:$H$1000,"&lt;&gt;Loose"),"0")&amp;"-"&amp;TEXT(MAXIFS(Comps!$E$2:$E$1000,Comps!$A$2:$A$1000,A997,Comps!$C$2:$C$1000,"Sold",Comps!$H$2:$H$1000,"&lt;&gt;Loose"),"0"))</f>
        <v/>
      </c>
      <c r="M997" s="24">
        <f>IF(OR(F997="",H997=""),"",ROUND((F997+N(I997)+IF(N(I997)&gt;0,Settings!$B$14,0)+IFERROR(VLOOKUP(H997,Settings!$A$2:$C$10,3,FALSE),0)+Settings!$B$13)/(1-IFERROR(VLOOKUP(H997,Settings!$A$2:$C$10,2,FALSE),0)),2))</f>
        <v/>
      </c>
      <c r="N997" s="9" t="n"/>
      <c r="P997" s="22" t="n"/>
      <c r="Q997" s="22" t="n"/>
      <c r="R997" s="9" t="n"/>
      <c r="S997" s="9" t="n"/>
      <c r="T997" s="24">
        <f>IF(R997="","",ROUND(R997*IFERROR(VLOOKUP(H997,Settings!$A$2:$C$10,2,FALSE),0)+IFERROR(VLOOKUP(H997,Settings!$A$2:$C$10,3,FALSE),0),2))</f>
        <v/>
      </c>
      <c r="U997" s="24">
        <f>IF(R997="","",ROUND(R997-F997-N(S997)-IF(N(S997)&gt;0,Settings!$B$14,0)-T997,2))</f>
        <v/>
      </c>
      <c r="V997" s="23">
        <f>IF(OR(P997="",Q997=""),"",Q997-P997)</f>
        <v/>
      </c>
      <c r="W997" s="23">
        <f>IF(OR(P997="",O997&lt;&gt;"Listed"),"",TODAY()-P997)</f>
        <v/>
      </c>
    </row>
    <row r="998">
      <c r="E998" s="22" t="n"/>
      <c r="F998" s="9" t="n"/>
      <c r="I998" s="9" t="n"/>
      <c r="J998" s="23">
        <f>IF(A998="","",COUNTIFS(Comps!$A$2:$A$1000,A998,Comps!$C$2:$C$1000,"Sold",Comps!$H$2:$H$1000,"&lt;&gt;Loose"))</f>
        <v/>
      </c>
      <c r="K998" s="24">
        <f>IF(A998="","",IFERROR(AVERAGEIFS(Comps!$E$2:$E$1000,Comps!$A$2:$A$1000,A998,Comps!$C$2:$C$1000,"Sold",Comps!$H$2:$H$1000,"&lt;&gt;Loose"),""))</f>
        <v/>
      </c>
      <c r="L998" s="23">
        <f>IF(OR(A998="",J998=0),"",TEXT(MINIFS(Comps!$E$2:$E$1000,Comps!$A$2:$A$1000,A998,Comps!$C$2:$C$1000,"Sold",Comps!$H$2:$H$1000,"&lt;&gt;Loose"),"0")&amp;"-"&amp;TEXT(MAXIFS(Comps!$E$2:$E$1000,Comps!$A$2:$A$1000,A998,Comps!$C$2:$C$1000,"Sold",Comps!$H$2:$H$1000,"&lt;&gt;Loose"),"0"))</f>
        <v/>
      </c>
      <c r="M998" s="24">
        <f>IF(OR(F998="",H998=""),"",ROUND((F998+N(I998)+IF(N(I998)&gt;0,Settings!$B$14,0)+IFERROR(VLOOKUP(H998,Settings!$A$2:$C$10,3,FALSE),0)+Settings!$B$13)/(1-IFERROR(VLOOKUP(H998,Settings!$A$2:$C$10,2,FALSE),0)),2))</f>
        <v/>
      </c>
      <c r="N998" s="9" t="n"/>
      <c r="P998" s="22" t="n"/>
      <c r="Q998" s="22" t="n"/>
      <c r="R998" s="9" t="n"/>
      <c r="S998" s="9" t="n"/>
      <c r="T998" s="24">
        <f>IF(R998="","",ROUND(R998*IFERROR(VLOOKUP(H998,Settings!$A$2:$C$10,2,FALSE),0)+IFERROR(VLOOKUP(H998,Settings!$A$2:$C$10,3,FALSE),0),2))</f>
        <v/>
      </c>
      <c r="U998" s="24">
        <f>IF(R998="","",ROUND(R998-F998-N(S998)-IF(N(S998)&gt;0,Settings!$B$14,0)-T998,2))</f>
        <v/>
      </c>
      <c r="V998" s="23">
        <f>IF(OR(P998="",Q998=""),"",Q998-P998)</f>
        <v/>
      </c>
      <c r="W998" s="23">
        <f>IF(OR(P998="",O998&lt;&gt;"Listed"),"",TODAY()-P998)</f>
        <v/>
      </c>
    </row>
    <row r="999">
      <c r="E999" s="22" t="n"/>
      <c r="F999" s="9" t="n"/>
      <c r="I999" s="9" t="n"/>
      <c r="J999" s="23">
        <f>IF(A999="","",COUNTIFS(Comps!$A$2:$A$1000,A999,Comps!$C$2:$C$1000,"Sold",Comps!$H$2:$H$1000,"&lt;&gt;Loose"))</f>
        <v/>
      </c>
      <c r="K999" s="24">
        <f>IF(A999="","",IFERROR(AVERAGEIFS(Comps!$E$2:$E$1000,Comps!$A$2:$A$1000,A999,Comps!$C$2:$C$1000,"Sold",Comps!$H$2:$H$1000,"&lt;&gt;Loose"),""))</f>
        <v/>
      </c>
      <c r="L999" s="23">
        <f>IF(OR(A999="",J999=0),"",TEXT(MINIFS(Comps!$E$2:$E$1000,Comps!$A$2:$A$1000,A999,Comps!$C$2:$C$1000,"Sold",Comps!$H$2:$H$1000,"&lt;&gt;Loose"),"0")&amp;"-"&amp;TEXT(MAXIFS(Comps!$E$2:$E$1000,Comps!$A$2:$A$1000,A999,Comps!$C$2:$C$1000,"Sold",Comps!$H$2:$H$1000,"&lt;&gt;Loose"),"0"))</f>
        <v/>
      </c>
      <c r="M999" s="24">
        <f>IF(OR(F999="",H999=""),"",ROUND((F999+N(I999)+IF(N(I999)&gt;0,Settings!$B$14,0)+IFERROR(VLOOKUP(H999,Settings!$A$2:$C$10,3,FALSE),0)+Settings!$B$13)/(1-IFERROR(VLOOKUP(H999,Settings!$A$2:$C$10,2,FALSE),0)),2))</f>
        <v/>
      </c>
      <c r="N999" s="9" t="n"/>
      <c r="P999" s="22" t="n"/>
      <c r="Q999" s="22" t="n"/>
      <c r="R999" s="9" t="n"/>
      <c r="S999" s="9" t="n"/>
      <c r="T999" s="24">
        <f>IF(R999="","",ROUND(R999*IFERROR(VLOOKUP(H999,Settings!$A$2:$C$10,2,FALSE),0)+IFERROR(VLOOKUP(H999,Settings!$A$2:$C$10,3,FALSE),0),2))</f>
        <v/>
      </c>
      <c r="U999" s="24">
        <f>IF(R999="","",ROUND(R999-F999-N(S999)-IF(N(S999)&gt;0,Settings!$B$14,0)-T999,2))</f>
        <v/>
      </c>
      <c r="V999" s="23">
        <f>IF(OR(P999="",Q999=""),"",Q999-P999)</f>
        <v/>
      </c>
      <c r="W999" s="23">
        <f>IF(OR(P999="",O999&lt;&gt;"Listed"),"",TODAY()-P999)</f>
        <v/>
      </c>
    </row>
    <row r="1000">
      <c r="E1000" s="22" t="n"/>
      <c r="F1000" s="9" t="n"/>
      <c r="I1000" s="9" t="n"/>
      <c r="J1000" s="23">
        <f>IF(A1000="","",COUNTIFS(Comps!$A$2:$A$1000,A1000,Comps!$C$2:$C$1000,"Sold",Comps!$H$2:$H$1000,"&lt;&gt;Loose"))</f>
        <v/>
      </c>
      <c r="K1000" s="24">
        <f>IF(A1000="","",IFERROR(AVERAGEIFS(Comps!$E$2:$E$1000,Comps!$A$2:$A$1000,A1000,Comps!$C$2:$C$1000,"Sold",Comps!$H$2:$H$1000,"&lt;&gt;Loose"),""))</f>
        <v/>
      </c>
      <c r="L1000" s="23">
        <f>IF(OR(A1000="",J1000=0),"",TEXT(MINIFS(Comps!$E$2:$E$1000,Comps!$A$2:$A$1000,A1000,Comps!$C$2:$C$1000,"Sold",Comps!$H$2:$H$1000,"&lt;&gt;Loose"),"0")&amp;"-"&amp;TEXT(MAXIFS(Comps!$E$2:$E$1000,Comps!$A$2:$A$1000,A1000,Comps!$C$2:$C$1000,"Sold",Comps!$H$2:$H$1000,"&lt;&gt;Loose"),"0"))</f>
        <v/>
      </c>
      <c r="M1000" s="24">
        <f>IF(OR(F1000="",H1000=""),"",ROUND((F1000+N(I1000)+IF(N(I1000)&gt;0,Settings!$B$14,0)+IFERROR(VLOOKUP(H1000,Settings!$A$2:$C$10,3,FALSE),0)+Settings!$B$13)/(1-IFERROR(VLOOKUP(H1000,Settings!$A$2:$C$10,2,FALSE),0)),2))</f>
        <v/>
      </c>
      <c r="N1000" s="9" t="n"/>
      <c r="P1000" s="22" t="n"/>
      <c r="Q1000" s="22" t="n"/>
      <c r="R1000" s="9" t="n"/>
      <c r="S1000" s="9" t="n"/>
      <c r="T1000" s="24">
        <f>IF(R1000="","",ROUND(R1000*IFERROR(VLOOKUP(H1000,Settings!$A$2:$C$10,2,FALSE),0)+IFERROR(VLOOKUP(H1000,Settings!$A$2:$C$10,3,FALSE),0),2))</f>
        <v/>
      </c>
      <c r="U1000" s="24">
        <f>IF(R1000="","",ROUND(R1000-F1000-N(S1000)-IF(N(S1000)&gt;0,Settings!$B$14,0)-T1000,2))</f>
        <v/>
      </c>
      <c r="V1000" s="23">
        <f>IF(OR(P1000="",Q1000=""),"",Q1000-P1000)</f>
        <v/>
      </c>
      <c r="W1000" s="23">
        <f>IF(OR(P1000="",O1000&lt;&gt;"Listed"),"",TODAY()-P1000)</f>
        <v/>
      </c>
    </row>
  </sheetData>
  <autoFilter ref="A1:X1000"/>
  <dataValidations count="3">
    <dataValidation sqref="G2:G1000" showDropDown="0" showInputMessage="0" showErrorMessage="0" allowBlank="1" errorTitle="Not on the list" error="Pick one from the list." type="list">
      <formula1>"A,B,C,D,F"</formula1>
    </dataValidation>
    <dataValidation sqref="H2:H1000" showDropDown="0" showInputMessage="0" showErrorMessage="0" allowBlank="1" errorTitle="Not on the list" error="Pick one from the list." type="list">
      <formula1>"eBay,Poshmark,Mercari,Depop,Etsy,Facebook Marketplace,Whatnot,Local or cash,Other"</formula1>
    </dataValidation>
    <dataValidation sqref="O2:O1000" showDropDown="0" showInputMessage="0" showErrorMessage="0" allowBlank="1" errorTitle="Not on the list" error="Pick one from the list." type="list">
      <formula1>"To list,Listed,Sold,Returned,Donated,Kept"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0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3" customWidth="1" min="2" max="2"/>
    <col width="12" customWidth="1" min="3" max="3"/>
    <col width="12" customWidth="1" min="4" max="4"/>
    <col width="10" customWidth="1" min="5" max="5"/>
    <col width="11" customWidth="1" min="6" max="6"/>
    <col width="11" customWidth="1" min="7" max="7"/>
    <col width="9" customWidth="1" min="8" max="8"/>
    <col width="30" customWidth="1" min="9" max="9"/>
    <col width="34" customWidth="1" min="10" max="10"/>
    <col width="16" customWidth="1" min="11" max="11"/>
    <col width="40" customWidth="1" min="12" max="12"/>
  </cols>
  <sheetData>
    <row r="1" ht="32" customHeight="1">
      <c r="A1" s="12" t="inlineStr">
        <is>
          <t>SKU</t>
        </is>
      </c>
      <c r="B1" s="12" t="inlineStr">
        <is>
          <t>Platform</t>
        </is>
      </c>
      <c r="C1" s="12" t="inlineStr">
        <is>
          <t>Sold or active</t>
        </is>
      </c>
      <c r="D1" s="12" t="inlineStr">
        <is>
          <t>Date</t>
        </is>
      </c>
      <c r="E1" s="12" t="inlineStr">
        <is>
          <t>Price</t>
        </is>
      </c>
      <c r="F1" s="12" t="inlineStr">
        <is>
          <t>Shipping charged</t>
        </is>
      </c>
      <c r="G1" s="12" t="inlineStr">
        <is>
          <t>Grade (theirs)</t>
        </is>
      </c>
      <c r="H1" s="12" t="inlineStr">
        <is>
          <t>Match</t>
        </is>
      </c>
      <c r="I1" s="12" t="inlineStr">
        <is>
          <t>What's different</t>
        </is>
      </c>
      <c r="J1" s="12" t="inlineStr">
        <is>
          <t>Link</t>
        </is>
      </c>
      <c r="K1" s="12" t="inlineStr">
        <is>
          <t>Found by</t>
        </is>
      </c>
      <c r="L1" s="12" t="inlineStr">
        <is>
          <t>Notes</t>
        </is>
      </c>
    </row>
    <row r="2">
      <c r="A2" s="19" t="inlineStr">
        <is>
          <t>S0001</t>
        </is>
      </c>
      <c r="B2" s="19" t="inlineStr">
        <is>
          <t>eBay</t>
        </is>
      </c>
      <c r="C2" s="19" t="inlineStr">
        <is>
          <t>Sold</t>
        </is>
      </c>
      <c r="D2" s="20" t="n">
        <v>46264</v>
      </c>
      <c r="E2" s="21" t="n">
        <v>72</v>
      </c>
      <c r="F2" s="21" t="n">
        <v>0</v>
      </c>
      <c r="G2" s="19" t="inlineStr">
        <is>
          <t>B</t>
        </is>
      </c>
      <c r="H2" s="19" t="inlineStr">
        <is>
          <t>Exact</t>
        </is>
      </c>
      <c r="I2" s="19" t="inlineStr"/>
      <c r="J2" s="19" t="inlineStr">
        <is>
          <t>https://www.ebay.com/itm/example</t>
        </is>
      </c>
      <c r="K2" s="19" t="inlineStr">
        <is>
          <t>Product research</t>
        </is>
      </c>
      <c r="L2" s="19" t="inlineStr">
        <is>
          <t>Made-up comp</t>
        </is>
      </c>
    </row>
    <row r="3">
      <c r="A3" s="19" t="inlineStr">
        <is>
          <t>S0001</t>
        </is>
      </c>
      <c r="B3" s="19" t="inlineStr">
        <is>
          <t>eBay</t>
        </is>
      </c>
      <c r="C3" s="19" t="inlineStr">
        <is>
          <t>Sold</t>
        </is>
      </c>
      <c r="D3" s="20" t="n">
        <v>46245</v>
      </c>
      <c r="E3" s="21" t="n">
        <v>58</v>
      </c>
      <c r="F3" s="21" t="n">
        <v>0</v>
      </c>
      <c r="G3" s="19" t="inlineStr">
        <is>
          <t>C</t>
        </is>
      </c>
      <c r="H3" s="19" t="inlineStr">
        <is>
          <t>Close</t>
        </is>
      </c>
      <c r="I3" s="19" t="inlineStr">
        <is>
          <t>Small moth hole on cuff</t>
        </is>
      </c>
      <c r="J3" s="19" t="inlineStr">
        <is>
          <t>https://www.ebay.com/itm/example</t>
        </is>
      </c>
      <c r="K3" s="19" t="inlineStr">
        <is>
          <t>Sold filter</t>
        </is>
      </c>
      <c r="L3" s="19" t="inlineStr">
        <is>
          <t>Made-up comp</t>
        </is>
      </c>
    </row>
    <row r="4">
      <c r="A4" s="19" t="inlineStr">
        <is>
          <t>S0001</t>
        </is>
      </c>
      <c r="B4" s="19" t="inlineStr">
        <is>
          <t>eBay</t>
        </is>
      </c>
      <c r="C4" s="19" t="inlineStr">
        <is>
          <t>Active</t>
        </is>
      </c>
      <c r="D4" s="20" t="n">
        <v>46280</v>
      </c>
      <c r="E4" s="21" t="n">
        <v>120</v>
      </c>
      <c r="F4" s="21" t="n">
        <v>0</v>
      </c>
      <c r="G4" s="19" t="inlineStr">
        <is>
          <t>B</t>
        </is>
      </c>
      <c r="H4" s="19" t="inlineStr">
        <is>
          <t>Close</t>
        </is>
      </c>
      <c r="I4" s="19" t="inlineStr">
        <is>
          <t>Asking, not sold</t>
        </is>
      </c>
      <c r="J4" s="19" t="inlineStr">
        <is>
          <t>https://www.ebay.com/itm/example</t>
        </is>
      </c>
      <c r="K4" s="19" t="inlineStr">
        <is>
          <t>Search</t>
        </is>
      </c>
      <c r="L4" s="19" t="inlineStr">
        <is>
          <t>Active listings aren't prices. Logged to show the difference.</t>
        </is>
      </c>
    </row>
    <row r="5">
      <c r="A5" s="19" t="inlineStr">
        <is>
          <t>S0002</t>
        </is>
      </c>
      <c r="B5" s="19" t="inlineStr">
        <is>
          <t>eBay</t>
        </is>
      </c>
      <c r="C5" s="19" t="inlineStr">
        <is>
          <t>Sold</t>
        </is>
      </c>
      <c r="D5" s="20" t="n">
        <v>46267</v>
      </c>
      <c r="E5" s="21" t="n">
        <v>49</v>
      </c>
      <c r="F5" s="21" t="n">
        <v>0</v>
      </c>
      <c r="G5" s="19" t="inlineStr">
        <is>
          <t>C</t>
        </is>
      </c>
      <c r="H5" s="19" t="inlineStr">
        <is>
          <t>Exact</t>
        </is>
      </c>
      <c r="I5" s="19" t="inlineStr"/>
      <c r="J5" s="19" t="inlineStr">
        <is>
          <t>https://www.ebay.com/itm/example</t>
        </is>
      </c>
      <c r="K5" s="19" t="inlineStr">
        <is>
          <t>Product research</t>
        </is>
      </c>
      <c r="L5" s="19" t="inlineStr">
        <is>
          <t>Made-up comp</t>
        </is>
      </c>
    </row>
    <row r="6">
      <c r="D6" s="22" t="n"/>
      <c r="E6" s="9" t="n"/>
      <c r="F6" s="9" t="n"/>
    </row>
    <row r="7">
      <c r="D7" s="22" t="n"/>
      <c r="E7" s="9" t="n"/>
      <c r="F7" s="9" t="n"/>
    </row>
    <row r="8">
      <c r="D8" s="22" t="n"/>
      <c r="E8" s="9" t="n"/>
      <c r="F8" s="9" t="n"/>
    </row>
    <row r="9">
      <c r="D9" s="22" t="n"/>
      <c r="E9" s="9" t="n"/>
      <c r="F9" s="9" t="n"/>
    </row>
    <row r="10">
      <c r="D10" s="22" t="n"/>
      <c r="E10" s="9" t="n"/>
      <c r="F10" s="9" t="n"/>
    </row>
    <row r="11">
      <c r="D11" s="22" t="n"/>
      <c r="E11" s="9" t="n"/>
      <c r="F11" s="9" t="n"/>
    </row>
    <row r="12">
      <c r="D12" s="22" t="n"/>
      <c r="E12" s="9" t="n"/>
      <c r="F12" s="9" t="n"/>
    </row>
    <row r="13">
      <c r="D13" s="22" t="n"/>
      <c r="E13" s="9" t="n"/>
      <c r="F13" s="9" t="n"/>
    </row>
    <row r="14">
      <c r="D14" s="22" t="n"/>
      <c r="E14" s="9" t="n"/>
      <c r="F14" s="9" t="n"/>
    </row>
    <row r="15">
      <c r="D15" s="22" t="n"/>
      <c r="E15" s="9" t="n"/>
      <c r="F15" s="9" t="n"/>
    </row>
    <row r="16">
      <c r="D16" s="22" t="n"/>
      <c r="E16" s="9" t="n"/>
      <c r="F16" s="9" t="n"/>
    </row>
    <row r="17">
      <c r="D17" s="22" t="n"/>
      <c r="E17" s="9" t="n"/>
      <c r="F17" s="9" t="n"/>
    </row>
    <row r="18">
      <c r="D18" s="22" t="n"/>
      <c r="E18" s="9" t="n"/>
      <c r="F18" s="9" t="n"/>
    </row>
    <row r="19">
      <c r="D19" s="22" t="n"/>
      <c r="E19" s="9" t="n"/>
      <c r="F19" s="9" t="n"/>
    </row>
    <row r="20">
      <c r="D20" s="22" t="n"/>
      <c r="E20" s="9" t="n"/>
      <c r="F20" s="9" t="n"/>
    </row>
    <row r="21">
      <c r="D21" s="22" t="n"/>
      <c r="E21" s="9" t="n"/>
      <c r="F21" s="9" t="n"/>
    </row>
    <row r="22">
      <c r="D22" s="22" t="n"/>
      <c r="E22" s="9" t="n"/>
      <c r="F22" s="9" t="n"/>
    </row>
    <row r="23">
      <c r="D23" s="22" t="n"/>
      <c r="E23" s="9" t="n"/>
      <c r="F23" s="9" t="n"/>
    </row>
    <row r="24">
      <c r="D24" s="22" t="n"/>
      <c r="E24" s="9" t="n"/>
      <c r="F24" s="9" t="n"/>
    </row>
    <row r="25">
      <c r="D25" s="22" t="n"/>
      <c r="E25" s="9" t="n"/>
      <c r="F25" s="9" t="n"/>
    </row>
    <row r="26">
      <c r="D26" s="22" t="n"/>
      <c r="E26" s="9" t="n"/>
      <c r="F26" s="9" t="n"/>
    </row>
    <row r="27">
      <c r="D27" s="22" t="n"/>
      <c r="E27" s="9" t="n"/>
      <c r="F27" s="9" t="n"/>
    </row>
    <row r="28">
      <c r="D28" s="22" t="n"/>
      <c r="E28" s="9" t="n"/>
      <c r="F28" s="9" t="n"/>
    </row>
    <row r="29">
      <c r="D29" s="22" t="n"/>
      <c r="E29" s="9" t="n"/>
      <c r="F29" s="9" t="n"/>
    </row>
    <row r="30">
      <c r="D30" s="22" t="n"/>
      <c r="E30" s="9" t="n"/>
      <c r="F30" s="9" t="n"/>
    </row>
    <row r="31">
      <c r="D31" s="22" t="n"/>
      <c r="E31" s="9" t="n"/>
      <c r="F31" s="9" t="n"/>
    </row>
    <row r="32">
      <c r="D32" s="22" t="n"/>
      <c r="E32" s="9" t="n"/>
      <c r="F32" s="9" t="n"/>
    </row>
    <row r="33">
      <c r="D33" s="22" t="n"/>
      <c r="E33" s="9" t="n"/>
      <c r="F33" s="9" t="n"/>
    </row>
    <row r="34">
      <c r="D34" s="22" t="n"/>
      <c r="E34" s="9" t="n"/>
      <c r="F34" s="9" t="n"/>
    </row>
    <row r="35">
      <c r="D35" s="22" t="n"/>
      <c r="E35" s="9" t="n"/>
      <c r="F35" s="9" t="n"/>
    </row>
    <row r="36">
      <c r="D36" s="22" t="n"/>
      <c r="E36" s="9" t="n"/>
      <c r="F36" s="9" t="n"/>
    </row>
    <row r="37">
      <c r="D37" s="22" t="n"/>
      <c r="E37" s="9" t="n"/>
      <c r="F37" s="9" t="n"/>
    </row>
    <row r="38">
      <c r="D38" s="22" t="n"/>
      <c r="E38" s="9" t="n"/>
      <c r="F38" s="9" t="n"/>
    </row>
    <row r="39">
      <c r="D39" s="22" t="n"/>
      <c r="E39" s="9" t="n"/>
      <c r="F39" s="9" t="n"/>
    </row>
    <row r="40">
      <c r="D40" s="22" t="n"/>
      <c r="E40" s="9" t="n"/>
      <c r="F40" s="9" t="n"/>
    </row>
    <row r="41">
      <c r="D41" s="22" t="n"/>
      <c r="E41" s="9" t="n"/>
      <c r="F41" s="9" t="n"/>
    </row>
    <row r="42">
      <c r="D42" s="22" t="n"/>
      <c r="E42" s="9" t="n"/>
      <c r="F42" s="9" t="n"/>
    </row>
    <row r="43">
      <c r="D43" s="22" t="n"/>
      <c r="E43" s="9" t="n"/>
      <c r="F43" s="9" t="n"/>
    </row>
    <row r="44">
      <c r="D44" s="22" t="n"/>
      <c r="E44" s="9" t="n"/>
      <c r="F44" s="9" t="n"/>
    </row>
    <row r="45">
      <c r="D45" s="22" t="n"/>
      <c r="E45" s="9" t="n"/>
      <c r="F45" s="9" t="n"/>
    </row>
    <row r="46">
      <c r="D46" s="22" t="n"/>
      <c r="E46" s="9" t="n"/>
      <c r="F46" s="9" t="n"/>
    </row>
    <row r="47">
      <c r="D47" s="22" t="n"/>
      <c r="E47" s="9" t="n"/>
      <c r="F47" s="9" t="n"/>
    </row>
    <row r="48">
      <c r="D48" s="22" t="n"/>
      <c r="E48" s="9" t="n"/>
      <c r="F48" s="9" t="n"/>
    </row>
    <row r="49">
      <c r="D49" s="22" t="n"/>
      <c r="E49" s="9" t="n"/>
      <c r="F49" s="9" t="n"/>
    </row>
    <row r="50">
      <c r="D50" s="22" t="n"/>
      <c r="E50" s="9" t="n"/>
      <c r="F50" s="9" t="n"/>
    </row>
    <row r="51">
      <c r="D51" s="22" t="n"/>
      <c r="E51" s="9" t="n"/>
      <c r="F51" s="9" t="n"/>
    </row>
    <row r="52">
      <c r="D52" s="22" t="n"/>
      <c r="E52" s="9" t="n"/>
      <c r="F52" s="9" t="n"/>
    </row>
    <row r="53">
      <c r="D53" s="22" t="n"/>
      <c r="E53" s="9" t="n"/>
      <c r="F53" s="9" t="n"/>
    </row>
    <row r="54">
      <c r="D54" s="22" t="n"/>
      <c r="E54" s="9" t="n"/>
      <c r="F54" s="9" t="n"/>
    </row>
    <row r="55">
      <c r="D55" s="22" t="n"/>
      <c r="E55" s="9" t="n"/>
      <c r="F55" s="9" t="n"/>
    </row>
    <row r="56">
      <c r="D56" s="22" t="n"/>
      <c r="E56" s="9" t="n"/>
      <c r="F56" s="9" t="n"/>
    </row>
    <row r="57">
      <c r="D57" s="22" t="n"/>
      <c r="E57" s="9" t="n"/>
      <c r="F57" s="9" t="n"/>
    </row>
    <row r="58">
      <c r="D58" s="22" t="n"/>
      <c r="E58" s="9" t="n"/>
      <c r="F58" s="9" t="n"/>
    </row>
    <row r="59">
      <c r="D59" s="22" t="n"/>
      <c r="E59" s="9" t="n"/>
      <c r="F59" s="9" t="n"/>
    </row>
    <row r="60">
      <c r="D60" s="22" t="n"/>
      <c r="E60" s="9" t="n"/>
      <c r="F60" s="9" t="n"/>
    </row>
    <row r="61">
      <c r="D61" s="22" t="n"/>
      <c r="E61" s="9" t="n"/>
      <c r="F61" s="9" t="n"/>
    </row>
    <row r="62">
      <c r="D62" s="22" t="n"/>
      <c r="E62" s="9" t="n"/>
      <c r="F62" s="9" t="n"/>
    </row>
    <row r="63">
      <c r="D63" s="22" t="n"/>
      <c r="E63" s="9" t="n"/>
      <c r="F63" s="9" t="n"/>
    </row>
    <row r="64">
      <c r="D64" s="22" t="n"/>
      <c r="E64" s="9" t="n"/>
      <c r="F64" s="9" t="n"/>
    </row>
    <row r="65">
      <c r="D65" s="22" t="n"/>
      <c r="E65" s="9" t="n"/>
      <c r="F65" s="9" t="n"/>
    </row>
    <row r="66">
      <c r="D66" s="22" t="n"/>
      <c r="E66" s="9" t="n"/>
      <c r="F66" s="9" t="n"/>
    </row>
    <row r="67">
      <c r="D67" s="22" t="n"/>
      <c r="E67" s="9" t="n"/>
      <c r="F67" s="9" t="n"/>
    </row>
    <row r="68">
      <c r="D68" s="22" t="n"/>
      <c r="E68" s="9" t="n"/>
      <c r="F68" s="9" t="n"/>
    </row>
    <row r="69">
      <c r="D69" s="22" t="n"/>
      <c r="E69" s="9" t="n"/>
      <c r="F69" s="9" t="n"/>
    </row>
    <row r="70">
      <c r="D70" s="22" t="n"/>
      <c r="E70" s="9" t="n"/>
      <c r="F70" s="9" t="n"/>
    </row>
    <row r="71">
      <c r="D71" s="22" t="n"/>
      <c r="E71" s="9" t="n"/>
      <c r="F71" s="9" t="n"/>
    </row>
    <row r="72">
      <c r="D72" s="22" t="n"/>
      <c r="E72" s="9" t="n"/>
      <c r="F72" s="9" t="n"/>
    </row>
    <row r="73">
      <c r="D73" s="22" t="n"/>
      <c r="E73" s="9" t="n"/>
      <c r="F73" s="9" t="n"/>
    </row>
    <row r="74">
      <c r="D74" s="22" t="n"/>
      <c r="E74" s="9" t="n"/>
      <c r="F74" s="9" t="n"/>
    </row>
    <row r="75">
      <c r="D75" s="22" t="n"/>
      <c r="E75" s="9" t="n"/>
      <c r="F75" s="9" t="n"/>
    </row>
    <row r="76">
      <c r="D76" s="22" t="n"/>
      <c r="E76" s="9" t="n"/>
      <c r="F76" s="9" t="n"/>
    </row>
    <row r="77">
      <c r="D77" s="22" t="n"/>
      <c r="E77" s="9" t="n"/>
      <c r="F77" s="9" t="n"/>
    </row>
    <row r="78">
      <c r="D78" s="22" t="n"/>
      <c r="E78" s="9" t="n"/>
      <c r="F78" s="9" t="n"/>
    </row>
    <row r="79">
      <c r="D79" s="22" t="n"/>
      <c r="E79" s="9" t="n"/>
      <c r="F79" s="9" t="n"/>
    </row>
    <row r="80">
      <c r="D80" s="22" t="n"/>
      <c r="E80" s="9" t="n"/>
      <c r="F80" s="9" t="n"/>
    </row>
    <row r="81">
      <c r="D81" s="22" t="n"/>
      <c r="E81" s="9" t="n"/>
      <c r="F81" s="9" t="n"/>
    </row>
    <row r="82">
      <c r="D82" s="22" t="n"/>
      <c r="E82" s="9" t="n"/>
      <c r="F82" s="9" t="n"/>
    </row>
    <row r="83">
      <c r="D83" s="22" t="n"/>
      <c r="E83" s="9" t="n"/>
      <c r="F83" s="9" t="n"/>
    </row>
    <row r="84">
      <c r="D84" s="22" t="n"/>
      <c r="E84" s="9" t="n"/>
      <c r="F84" s="9" t="n"/>
    </row>
    <row r="85">
      <c r="D85" s="22" t="n"/>
      <c r="E85" s="9" t="n"/>
      <c r="F85" s="9" t="n"/>
    </row>
    <row r="86">
      <c r="D86" s="22" t="n"/>
      <c r="E86" s="9" t="n"/>
      <c r="F86" s="9" t="n"/>
    </row>
    <row r="87">
      <c r="D87" s="22" t="n"/>
      <c r="E87" s="9" t="n"/>
      <c r="F87" s="9" t="n"/>
    </row>
    <row r="88">
      <c r="D88" s="22" t="n"/>
      <c r="E88" s="9" t="n"/>
      <c r="F88" s="9" t="n"/>
    </row>
    <row r="89">
      <c r="D89" s="22" t="n"/>
      <c r="E89" s="9" t="n"/>
      <c r="F89" s="9" t="n"/>
    </row>
    <row r="90">
      <c r="D90" s="22" t="n"/>
      <c r="E90" s="9" t="n"/>
      <c r="F90" s="9" t="n"/>
    </row>
    <row r="91">
      <c r="D91" s="22" t="n"/>
      <c r="E91" s="9" t="n"/>
      <c r="F91" s="9" t="n"/>
    </row>
    <row r="92">
      <c r="D92" s="22" t="n"/>
      <c r="E92" s="9" t="n"/>
      <c r="F92" s="9" t="n"/>
    </row>
    <row r="93">
      <c r="D93" s="22" t="n"/>
      <c r="E93" s="9" t="n"/>
      <c r="F93" s="9" t="n"/>
    </row>
    <row r="94">
      <c r="D94" s="22" t="n"/>
      <c r="E94" s="9" t="n"/>
      <c r="F94" s="9" t="n"/>
    </row>
    <row r="95">
      <c r="D95" s="22" t="n"/>
      <c r="E95" s="9" t="n"/>
      <c r="F95" s="9" t="n"/>
    </row>
    <row r="96">
      <c r="D96" s="22" t="n"/>
      <c r="E96" s="9" t="n"/>
      <c r="F96" s="9" t="n"/>
    </row>
    <row r="97">
      <c r="D97" s="22" t="n"/>
      <c r="E97" s="9" t="n"/>
      <c r="F97" s="9" t="n"/>
    </row>
    <row r="98">
      <c r="D98" s="22" t="n"/>
      <c r="E98" s="9" t="n"/>
      <c r="F98" s="9" t="n"/>
    </row>
    <row r="99">
      <c r="D99" s="22" t="n"/>
      <c r="E99" s="9" t="n"/>
      <c r="F99" s="9" t="n"/>
    </row>
    <row r="100">
      <c r="D100" s="22" t="n"/>
      <c r="E100" s="9" t="n"/>
      <c r="F100" s="9" t="n"/>
    </row>
    <row r="101">
      <c r="D101" s="22" t="n"/>
      <c r="E101" s="9" t="n"/>
      <c r="F101" s="9" t="n"/>
    </row>
    <row r="102">
      <c r="D102" s="22" t="n"/>
      <c r="E102" s="9" t="n"/>
      <c r="F102" s="9" t="n"/>
    </row>
    <row r="103">
      <c r="D103" s="22" t="n"/>
      <c r="E103" s="9" t="n"/>
      <c r="F103" s="9" t="n"/>
    </row>
    <row r="104">
      <c r="D104" s="22" t="n"/>
      <c r="E104" s="9" t="n"/>
      <c r="F104" s="9" t="n"/>
    </row>
    <row r="105">
      <c r="D105" s="22" t="n"/>
      <c r="E105" s="9" t="n"/>
      <c r="F105" s="9" t="n"/>
    </row>
    <row r="106">
      <c r="D106" s="22" t="n"/>
      <c r="E106" s="9" t="n"/>
      <c r="F106" s="9" t="n"/>
    </row>
    <row r="107">
      <c r="D107" s="22" t="n"/>
      <c r="E107" s="9" t="n"/>
      <c r="F107" s="9" t="n"/>
    </row>
    <row r="108">
      <c r="D108" s="22" t="n"/>
      <c r="E108" s="9" t="n"/>
      <c r="F108" s="9" t="n"/>
    </row>
    <row r="109">
      <c r="D109" s="22" t="n"/>
      <c r="E109" s="9" t="n"/>
      <c r="F109" s="9" t="n"/>
    </row>
    <row r="110">
      <c r="D110" s="22" t="n"/>
      <c r="E110" s="9" t="n"/>
      <c r="F110" s="9" t="n"/>
    </row>
    <row r="111">
      <c r="D111" s="22" t="n"/>
      <c r="E111" s="9" t="n"/>
      <c r="F111" s="9" t="n"/>
    </row>
    <row r="112">
      <c r="D112" s="22" t="n"/>
      <c r="E112" s="9" t="n"/>
      <c r="F112" s="9" t="n"/>
    </row>
    <row r="113">
      <c r="D113" s="22" t="n"/>
      <c r="E113" s="9" t="n"/>
      <c r="F113" s="9" t="n"/>
    </row>
    <row r="114">
      <c r="D114" s="22" t="n"/>
      <c r="E114" s="9" t="n"/>
      <c r="F114" s="9" t="n"/>
    </row>
    <row r="115">
      <c r="D115" s="22" t="n"/>
      <c r="E115" s="9" t="n"/>
      <c r="F115" s="9" t="n"/>
    </row>
    <row r="116">
      <c r="D116" s="22" t="n"/>
      <c r="E116" s="9" t="n"/>
      <c r="F116" s="9" t="n"/>
    </row>
    <row r="117">
      <c r="D117" s="22" t="n"/>
      <c r="E117" s="9" t="n"/>
      <c r="F117" s="9" t="n"/>
    </row>
    <row r="118">
      <c r="D118" s="22" t="n"/>
      <c r="E118" s="9" t="n"/>
      <c r="F118" s="9" t="n"/>
    </row>
    <row r="119">
      <c r="D119" s="22" t="n"/>
      <c r="E119" s="9" t="n"/>
      <c r="F119" s="9" t="n"/>
    </row>
    <row r="120">
      <c r="D120" s="22" t="n"/>
      <c r="E120" s="9" t="n"/>
      <c r="F120" s="9" t="n"/>
    </row>
    <row r="121">
      <c r="D121" s="22" t="n"/>
      <c r="E121" s="9" t="n"/>
      <c r="F121" s="9" t="n"/>
    </row>
    <row r="122">
      <c r="D122" s="22" t="n"/>
      <c r="E122" s="9" t="n"/>
      <c r="F122" s="9" t="n"/>
    </row>
    <row r="123">
      <c r="D123" s="22" t="n"/>
      <c r="E123" s="9" t="n"/>
      <c r="F123" s="9" t="n"/>
    </row>
    <row r="124">
      <c r="D124" s="22" t="n"/>
      <c r="E124" s="9" t="n"/>
      <c r="F124" s="9" t="n"/>
    </row>
    <row r="125">
      <c r="D125" s="22" t="n"/>
      <c r="E125" s="9" t="n"/>
      <c r="F125" s="9" t="n"/>
    </row>
    <row r="126">
      <c r="D126" s="22" t="n"/>
      <c r="E126" s="9" t="n"/>
      <c r="F126" s="9" t="n"/>
    </row>
    <row r="127">
      <c r="D127" s="22" t="n"/>
      <c r="E127" s="9" t="n"/>
      <c r="F127" s="9" t="n"/>
    </row>
    <row r="128">
      <c r="D128" s="22" t="n"/>
      <c r="E128" s="9" t="n"/>
      <c r="F128" s="9" t="n"/>
    </row>
    <row r="129">
      <c r="D129" s="22" t="n"/>
      <c r="E129" s="9" t="n"/>
      <c r="F129" s="9" t="n"/>
    </row>
    <row r="130">
      <c r="D130" s="22" t="n"/>
      <c r="E130" s="9" t="n"/>
      <c r="F130" s="9" t="n"/>
    </row>
    <row r="131">
      <c r="D131" s="22" t="n"/>
      <c r="E131" s="9" t="n"/>
      <c r="F131" s="9" t="n"/>
    </row>
    <row r="132">
      <c r="D132" s="22" t="n"/>
      <c r="E132" s="9" t="n"/>
      <c r="F132" s="9" t="n"/>
    </row>
    <row r="133">
      <c r="D133" s="22" t="n"/>
      <c r="E133" s="9" t="n"/>
      <c r="F133" s="9" t="n"/>
    </row>
    <row r="134">
      <c r="D134" s="22" t="n"/>
      <c r="E134" s="9" t="n"/>
      <c r="F134" s="9" t="n"/>
    </row>
    <row r="135">
      <c r="D135" s="22" t="n"/>
      <c r="E135" s="9" t="n"/>
      <c r="F135" s="9" t="n"/>
    </row>
    <row r="136">
      <c r="D136" s="22" t="n"/>
      <c r="E136" s="9" t="n"/>
      <c r="F136" s="9" t="n"/>
    </row>
    <row r="137">
      <c r="D137" s="22" t="n"/>
      <c r="E137" s="9" t="n"/>
      <c r="F137" s="9" t="n"/>
    </row>
    <row r="138">
      <c r="D138" s="22" t="n"/>
      <c r="E138" s="9" t="n"/>
      <c r="F138" s="9" t="n"/>
    </row>
    <row r="139">
      <c r="D139" s="22" t="n"/>
      <c r="E139" s="9" t="n"/>
      <c r="F139" s="9" t="n"/>
    </row>
    <row r="140">
      <c r="D140" s="22" t="n"/>
      <c r="E140" s="9" t="n"/>
      <c r="F140" s="9" t="n"/>
    </row>
    <row r="141">
      <c r="D141" s="22" t="n"/>
      <c r="E141" s="9" t="n"/>
      <c r="F141" s="9" t="n"/>
    </row>
    <row r="142">
      <c r="D142" s="22" t="n"/>
      <c r="E142" s="9" t="n"/>
      <c r="F142" s="9" t="n"/>
    </row>
    <row r="143">
      <c r="D143" s="22" t="n"/>
      <c r="E143" s="9" t="n"/>
      <c r="F143" s="9" t="n"/>
    </row>
    <row r="144">
      <c r="D144" s="22" t="n"/>
      <c r="E144" s="9" t="n"/>
      <c r="F144" s="9" t="n"/>
    </row>
    <row r="145">
      <c r="D145" s="22" t="n"/>
      <c r="E145" s="9" t="n"/>
      <c r="F145" s="9" t="n"/>
    </row>
    <row r="146">
      <c r="D146" s="22" t="n"/>
      <c r="E146" s="9" t="n"/>
      <c r="F146" s="9" t="n"/>
    </row>
    <row r="147">
      <c r="D147" s="22" t="n"/>
      <c r="E147" s="9" t="n"/>
      <c r="F147" s="9" t="n"/>
    </row>
    <row r="148">
      <c r="D148" s="22" t="n"/>
      <c r="E148" s="9" t="n"/>
      <c r="F148" s="9" t="n"/>
    </row>
    <row r="149">
      <c r="D149" s="22" t="n"/>
      <c r="E149" s="9" t="n"/>
      <c r="F149" s="9" t="n"/>
    </row>
    <row r="150">
      <c r="D150" s="22" t="n"/>
      <c r="E150" s="9" t="n"/>
      <c r="F150" s="9" t="n"/>
    </row>
    <row r="151">
      <c r="D151" s="22" t="n"/>
      <c r="E151" s="9" t="n"/>
      <c r="F151" s="9" t="n"/>
    </row>
    <row r="152">
      <c r="D152" s="22" t="n"/>
      <c r="E152" s="9" t="n"/>
      <c r="F152" s="9" t="n"/>
    </row>
    <row r="153">
      <c r="D153" s="22" t="n"/>
      <c r="E153" s="9" t="n"/>
      <c r="F153" s="9" t="n"/>
    </row>
    <row r="154">
      <c r="D154" s="22" t="n"/>
      <c r="E154" s="9" t="n"/>
      <c r="F154" s="9" t="n"/>
    </row>
    <row r="155">
      <c r="D155" s="22" t="n"/>
      <c r="E155" s="9" t="n"/>
      <c r="F155" s="9" t="n"/>
    </row>
    <row r="156">
      <c r="D156" s="22" t="n"/>
      <c r="E156" s="9" t="n"/>
      <c r="F156" s="9" t="n"/>
    </row>
    <row r="157">
      <c r="D157" s="22" t="n"/>
      <c r="E157" s="9" t="n"/>
      <c r="F157" s="9" t="n"/>
    </row>
    <row r="158">
      <c r="D158" s="22" t="n"/>
      <c r="E158" s="9" t="n"/>
      <c r="F158" s="9" t="n"/>
    </row>
    <row r="159">
      <c r="D159" s="22" t="n"/>
      <c r="E159" s="9" t="n"/>
      <c r="F159" s="9" t="n"/>
    </row>
    <row r="160">
      <c r="D160" s="22" t="n"/>
      <c r="E160" s="9" t="n"/>
      <c r="F160" s="9" t="n"/>
    </row>
    <row r="161">
      <c r="D161" s="22" t="n"/>
      <c r="E161" s="9" t="n"/>
      <c r="F161" s="9" t="n"/>
    </row>
    <row r="162">
      <c r="D162" s="22" t="n"/>
      <c r="E162" s="9" t="n"/>
      <c r="F162" s="9" t="n"/>
    </row>
    <row r="163">
      <c r="D163" s="22" t="n"/>
      <c r="E163" s="9" t="n"/>
      <c r="F163" s="9" t="n"/>
    </row>
    <row r="164">
      <c r="D164" s="22" t="n"/>
      <c r="E164" s="9" t="n"/>
      <c r="F164" s="9" t="n"/>
    </row>
    <row r="165">
      <c r="D165" s="22" t="n"/>
      <c r="E165" s="9" t="n"/>
      <c r="F165" s="9" t="n"/>
    </row>
    <row r="166">
      <c r="D166" s="22" t="n"/>
      <c r="E166" s="9" t="n"/>
      <c r="F166" s="9" t="n"/>
    </row>
    <row r="167">
      <c r="D167" s="22" t="n"/>
      <c r="E167" s="9" t="n"/>
      <c r="F167" s="9" t="n"/>
    </row>
    <row r="168">
      <c r="D168" s="22" t="n"/>
      <c r="E168" s="9" t="n"/>
      <c r="F168" s="9" t="n"/>
    </row>
    <row r="169">
      <c r="D169" s="22" t="n"/>
      <c r="E169" s="9" t="n"/>
      <c r="F169" s="9" t="n"/>
    </row>
    <row r="170">
      <c r="D170" s="22" t="n"/>
      <c r="E170" s="9" t="n"/>
      <c r="F170" s="9" t="n"/>
    </row>
    <row r="171">
      <c r="D171" s="22" t="n"/>
      <c r="E171" s="9" t="n"/>
      <c r="F171" s="9" t="n"/>
    </row>
    <row r="172">
      <c r="D172" s="22" t="n"/>
      <c r="E172" s="9" t="n"/>
      <c r="F172" s="9" t="n"/>
    </row>
    <row r="173">
      <c r="D173" s="22" t="n"/>
      <c r="E173" s="9" t="n"/>
      <c r="F173" s="9" t="n"/>
    </row>
    <row r="174">
      <c r="D174" s="22" t="n"/>
      <c r="E174" s="9" t="n"/>
      <c r="F174" s="9" t="n"/>
    </row>
    <row r="175">
      <c r="D175" s="22" t="n"/>
      <c r="E175" s="9" t="n"/>
      <c r="F175" s="9" t="n"/>
    </row>
    <row r="176">
      <c r="D176" s="22" t="n"/>
      <c r="E176" s="9" t="n"/>
      <c r="F176" s="9" t="n"/>
    </row>
    <row r="177">
      <c r="D177" s="22" t="n"/>
      <c r="E177" s="9" t="n"/>
      <c r="F177" s="9" t="n"/>
    </row>
    <row r="178">
      <c r="D178" s="22" t="n"/>
      <c r="E178" s="9" t="n"/>
      <c r="F178" s="9" t="n"/>
    </row>
    <row r="179">
      <c r="D179" s="22" t="n"/>
      <c r="E179" s="9" t="n"/>
      <c r="F179" s="9" t="n"/>
    </row>
    <row r="180">
      <c r="D180" s="22" t="n"/>
      <c r="E180" s="9" t="n"/>
      <c r="F180" s="9" t="n"/>
    </row>
    <row r="181">
      <c r="D181" s="22" t="n"/>
      <c r="E181" s="9" t="n"/>
      <c r="F181" s="9" t="n"/>
    </row>
    <row r="182">
      <c r="D182" s="22" t="n"/>
      <c r="E182" s="9" t="n"/>
      <c r="F182" s="9" t="n"/>
    </row>
    <row r="183">
      <c r="D183" s="22" t="n"/>
      <c r="E183" s="9" t="n"/>
      <c r="F183" s="9" t="n"/>
    </row>
    <row r="184">
      <c r="D184" s="22" t="n"/>
      <c r="E184" s="9" t="n"/>
      <c r="F184" s="9" t="n"/>
    </row>
    <row r="185">
      <c r="D185" s="22" t="n"/>
      <c r="E185" s="9" t="n"/>
      <c r="F185" s="9" t="n"/>
    </row>
    <row r="186">
      <c r="D186" s="22" t="n"/>
      <c r="E186" s="9" t="n"/>
      <c r="F186" s="9" t="n"/>
    </row>
    <row r="187">
      <c r="D187" s="22" t="n"/>
      <c r="E187" s="9" t="n"/>
      <c r="F187" s="9" t="n"/>
    </row>
    <row r="188">
      <c r="D188" s="22" t="n"/>
      <c r="E188" s="9" t="n"/>
      <c r="F188" s="9" t="n"/>
    </row>
    <row r="189">
      <c r="D189" s="22" t="n"/>
      <c r="E189" s="9" t="n"/>
      <c r="F189" s="9" t="n"/>
    </row>
    <row r="190">
      <c r="D190" s="22" t="n"/>
      <c r="E190" s="9" t="n"/>
      <c r="F190" s="9" t="n"/>
    </row>
    <row r="191">
      <c r="D191" s="22" t="n"/>
      <c r="E191" s="9" t="n"/>
      <c r="F191" s="9" t="n"/>
    </row>
    <row r="192">
      <c r="D192" s="22" t="n"/>
      <c r="E192" s="9" t="n"/>
      <c r="F192" s="9" t="n"/>
    </row>
    <row r="193">
      <c r="D193" s="22" t="n"/>
      <c r="E193" s="9" t="n"/>
      <c r="F193" s="9" t="n"/>
    </row>
    <row r="194">
      <c r="D194" s="22" t="n"/>
      <c r="E194" s="9" t="n"/>
      <c r="F194" s="9" t="n"/>
    </row>
    <row r="195">
      <c r="D195" s="22" t="n"/>
      <c r="E195" s="9" t="n"/>
      <c r="F195" s="9" t="n"/>
    </row>
    <row r="196">
      <c r="D196" s="22" t="n"/>
      <c r="E196" s="9" t="n"/>
      <c r="F196" s="9" t="n"/>
    </row>
    <row r="197">
      <c r="D197" s="22" t="n"/>
      <c r="E197" s="9" t="n"/>
      <c r="F197" s="9" t="n"/>
    </row>
    <row r="198">
      <c r="D198" s="22" t="n"/>
      <c r="E198" s="9" t="n"/>
      <c r="F198" s="9" t="n"/>
    </row>
    <row r="199">
      <c r="D199" s="22" t="n"/>
      <c r="E199" s="9" t="n"/>
      <c r="F199" s="9" t="n"/>
    </row>
    <row r="200">
      <c r="D200" s="22" t="n"/>
      <c r="E200" s="9" t="n"/>
      <c r="F200" s="9" t="n"/>
    </row>
    <row r="201">
      <c r="D201" s="22" t="n"/>
      <c r="E201" s="9" t="n"/>
      <c r="F201" s="9" t="n"/>
    </row>
    <row r="202">
      <c r="D202" s="22" t="n"/>
      <c r="E202" s="9" t="n"/>
      <c r="F202" s="9" t="n"/>
    </row>
    <row r="203">
      <c r="D203" s="22" t="n"/>
      <c r="E203" s="9" t="n"/>
      <c r="F203" s="9" t="n"/>
    </row>
    <row r="204">
      <c r="D204" s="22" t="n"/>
      <c r="E204" s="9" t="n"/>
      <c r="F204" s="9" t="n"/>
    </row>
    <row r="205">
      <c r="D205" s="22" t="n"/>
      <c r="E205" s="9" t="n"/>
      <c r="F205" s="9" t="n"/>
    </row>
    <row r="206">
      <c r="D206" s="22" t="n"/>
      <c r="E206" s="9" t="n"/>
      <c r="F206" s="9" t="n"/>
    </row>
    <row r="207">
      <c r="D207" s="22" t="n"/>
      <c r="E207" s="9" t="n"/>
      <c r="F207" s="9" t="n"/>
    </row>
    <row r="208">
      <c r="D208" s="22" t="n"/>
      <c r="E208" s="9" t="n"/>
      <c r="F208" s="9" t="n"/>
    </row>
    <row r="209">
      <c r="D209" s="22" t="n"/>
      <c r="E209" s="9" t="n"/>
      <c r="F209" s="9" t="n"/>
    </row>
    <row r="210">
      <c r="D210" s="22" t="n"/>
      <c r="E210" s="9" t="n"/>
      <c r="F210" s="9" t="n"/>
    </row>
    <row r="211">
      <c r="D211" s="22" t="n"/>
      <c r="E211" s="9" t="n"/>
      <c r="F211" s="9" t="n"/>
    </row>
    <row r="212">
      <c r="D212" s="22" t="n"/>
      <c r="E212" s="9" t="n"/>
      <c r="F212" s="9" t="n"/>
    </row>
    <row r="213">
      <c r="D213" s="22" t="n"/>
      <c r="E213" s="9" t="n"/>
      <c r="F213" s="9" t="n"/>
    </row>
    <row r="214">
      <c r="D214" s="22" t="n"/>
      <c r="E214" s="9" t="n"/>
      <c r="F214" s="9" t="n"/>
    </row>
    <row r="215">
      <c r="D215" s="22" t="n"/>
      <c r="E215" s="9" t="n"/>
      <c r="F215" s="9" t="n"/>
    </row>
    <row r="216">
      <c r="D216" s="22" t="n"/>
      <c r="E216" s="9" t="n"/>
      <c r="F216" s="9" t="n"/>
    </row>
    <row r="217">
      <c r="D217" s="22" t="n"/>
      <c r="E217" s="9" t="n"/>
      <c r="F217" s="9" t="n"/>
    </row>
    <row r="218">
      <c r="D218" s="22" t="n"/>
      <c r="E218" s="9" t="n"/>
      <c r="F218" s="9" t="n"/>
    </row>
    <row r="219">
      <c r="D219" s="22" t="n"/>
      <c r="E219" s="9" t="n"/>
      <c r="F219" s="9" t="n"/>
    </row>
    <row r="220">
      <c r="D220" s="22" t="n"/>
      <c r="E220" s="9" t="n"/>
      <c r="F220" s="9" t="n"/>
    </row>
    <row r="221">
      <c r="D221" s="22" t="n"/>
      <c r="E221" s="9" t="n"/>
      <c r="F221" s="9" t="n"/>
    </row>
    <row r="222">
      <c r="D222" s="22" t="n"/>
      <c r="E222" s="9" t="n"/>
      <c r="F222" s="9" t="n"/>
    </row>
    <row r="223">
      <c r="D223" s="22" t="n"/>
      <c r="E223" s="9" t="n"/>
      <c r="F223" s="9" t="n"/>
    </row>
    <row r="224">
      <c r="D224" s="22" t="n"/>
      <c r="E224" s="9" t="n"/>
      <c r="F224" s="9" t="n"/>
    </row>
    <row r="225">
      <c r="D225" s="22" t="n"/>
      <c r="E225" s="9" t="n"/>
      <c r="F225" s="9" t="n"/>
    </row>
    <row r="226">
      <c r="D226" s="22" t="n"/>
      <c r="E226" s="9" t="n"/>
      <c r="F226" s="9" t="n"/>
    </row>
    <row r="227">
      <c r="D227" s="22" t="n"/>
      <c r="E227" s="9" t="n"/>
      <c r="F227" s="9" t="n"/>
    </row>
    <row r="228">
      <c r="D228" s="22" t="n"/>
      <c r="E228" s="9" t="n"/>
      <c r="F228" s="9" t="n"/>
    </row>
    <row r="229">
      <c r="D229" s="22" t="n"/>
      <c r="E229" s="9" t="n"/>
      <c r="F229" s="9" t="n"/>
    </row>
    <row r="230">
      <c r="D230" s="22" t="n"/>
      <c r="E230" s="9" t="n"/>
      <c r="F230" s="9" t="n"/>
    </row>
    <row r="231">
      <c r="D231" s="22" t="n"/>
      <c r="E231" s="9" t="n"/>
      <c r="F231" s="9" t="n"/>
    </row>
    <row r="232">
      <c r="D232" s="22" t="n"/>
      <c r="E232" s="9" t="n"/>
      <c r="F232" s="9" t="n"/>
    </row>
    <row r="233">
      <c r="D233" s="22" t="n"/>
      <c r="E233" s="9" t="n"/>
      <c r="F233" s="9" t="n"/>
    </row>
    <row r="234">
      <c r="D234" s="22" t="n"/>
      <c r="E234" s="9" t="n"/>
      <c r="F234" s="9" t="n"/>
    </row>
    <row r="235">
      <c r="D235" s="22" t="n"/>
      <c r="E235" s="9" t="n"/>
      <c r="F235" s="9" t="n"/>
    </row>
    <row r="236">
      <c r="D236" s="22" t="n"/>
      <c r="E236" s="9" t="n"/>
      <c r="F236" s="9" t="n"/>
    </row>
    <row r="237">
      <c r="D237" s="22" t="n"/>
      <c r="E237" s="9" t="n"/>
      <c r="F237" s="9" t="n"/>
    </row>
    <row r="238">
      <c r="D238" s="22" t="n"/>
      <c r="E238" s="9" t="n"/>
      <c r="F238" s="9" t="n"/>
    </row>
    <row r="239">
      <c r="D239" s="22" t="n"/>
      <c r="E239" s="9" t="n"/>
      <c r="F239" s="9" t="n"/>
    </row>
    <row r="240">
      <c r="D240" s="22" t="n"/>
      <c r="E240" s="9" t="n"/>
      <c r="F240" s="9" t="n"/>
    </row>
    <row r="241">
      <c r="D241" s="22" t="n"/>
      <c r="E241" s="9" t="n"/>
      <c r="F241" s="9" t="n"/>
    </row>
    <row r="242">
      <c r="D242" s="22" t="n"/>
      <c r="E242" s="9" t="n"/>
      <c r="F242" s="9" t="n"/>
    </row>
    <row r="243">
      <c r="D243" s="22" t="n"/>
      <c r="E243" s="9" t="n"/>
      <c r="F243" s="9" t="n"/>
    </row>
    <row r="244">
      <c r="D244" s="22" t="n"/>
      <c r="E244" s="9" t="n"/>
      <c r="F244" s="9" t="n"/>
    </row>
    <row r="245">
      <c r="D245" s="22" t="n"/>
      <c r="E245" s="9" t="n"/>
      <c r="F245" s="9" t="n"/>
    </row>
    <row r="246">
      <c r="D246" s="22" t="n"/>
      <c r="E246" s="9" t="n"/>
      <c r="F246" s="9" t="n"/>
    </row>
    <row r="247">
      <c r="D247" s="22" t="n"/>
      <c r="E247" s="9" t="n"/>
      <c r="F247" s="9" t="n"/>
    </row>
    <row r="248">
      <c r="D248" s="22" t="n"/>
      <c r="E248" s="9" t="n"/>
      <c r="F248" s="9" t="n"/>
    </row>
    <row r="249">
      <c r="D249" s="22" t="n"/>
      <c r="E249" s="9" t="n"/>
      <c r="F249" s="9" t="n"/>
    </row>
    <row r="250">
      <c r="D250" s="22" t="n"/>
      <c r="E250" s="9" t="n"/>
      <c r="F250" s="9" t="n"/>
    </row>
    <row r="251">
      <c r="D251" s="22" t="n"/>
      <c r="E251" s="9" t="n"/>
      <c r="F251" s="9" t="n"/>
    </row>
    <row r="252">
      <c r="D252" s="22" t="n"/>
      <c r="E252" s="9" t="n"/>
      <c r="F252" s="9" t="n"/>
    </row>
    <row r="253">
      <c r="D253" s="22" t="n"/>
      <c r="E253" s="9" t="n"/>
      <c r="F253" s="9" t="n"/>
    </row>
    <row r="254">
      <c r="D254" s="22" t="n"/>
      <c r="E254" s="9" t="n"/>
      <c r="F254" s="9" t="n"/>
    </row>
    <row r="255">
      <c r="D255" s="22" t="n"/>
      <c r="E255" s="9" t="n"/>
      <c r="F255" s="9" t="n"/>
    </row>
    <row r="256">
      <c r="D256" s="22" t="n"/>
      <c r="E256" s="9" t="n"/>
      <c r="F256" s="9" t="n"/>
    </row>
    <row r="257">
      <c r="D257" s="22" t="n"/>
      <c r="E257" s="9" t="n"/>
      <c r="F257" s="9" t="n"/>
    </row>
    <row r="258">
      <c r="D258" s="22" t="n"/>
      <c r="E258" s="9" t="n"/>
      <c r="F258" s="9" t="n"/>
    </row>
    <row r="259">
      <c r="D259" s="22" t="n"/>
      <c r="E259" s="9" t="n"/>
      <c r="F259" s="9" t="n"/>
    </row>
    <row r="260">
      <c r="D260" s="22" t="n"/>
      <c r="E260" s="9" t="n"/>
      <c r="F260" s="9" t="n"/>
    </row>
    <row r="261">
      <c r="D261" s="22" t="n"/>
      <c r="E261" s="9" t="n"/>
      <c r="F261" s="9" t="n"/>
    </row>
    <row r="262">
      <c r="D262" s="22" t="n"/>
      <c r="E262" s="9" t="n"/>
      <c r="F262" s="9" t="n"/>
    </row>
    <row r="263">
      <c r="D263" s="22" t="n"/>
      <c r="E263" s="9" t="n"/>
      <c r="F263" s="9" t="n"/>
    </row>
    <row r="264">
      <c r="D264" s="22" t="n"/>
      <c r="E264" s="9" t="n"/>
      <c r="F264" s="9" t="n"/>
    </row>
    <row r="265">
      <c r="D265" s="22" t="n"/>
      <c r="E265" s="9" t="n"/>
      <c r="F265" s="9" t="n"/>
    </row>
    <row r="266">
      <c r="D266" s="22" t="n"/>
      <c r="E266" s="9" t="n"/>
      <c r="F266" s="9" t="n"/>
    </row>
    <row r="267">
      <c r="D267" s="22" t="n"/>
      <c r="E267" s="9" t="n"/>
      <c r="F267" s="9" t="n"/>
    </row>
    <row r="268">
      <c r="D268" s="22" t="n"/>
      <c r="E268" s="9" t="n"/>
      <c r="F268" s="9" t="n"/>
    </row>
    <row r="269">
      <c r="D269" s="22" t="n"/>
      <c r="E269" s="9" t="n"/>
      <c r="F269" s="9" t="n"/>
    </row>
    <row r="270">
      <c r="D270" s="22" t="n"/>
      <c r="E270" s="9" t="n"/>
      <c r="F270" s="9" t="n"/>
    </row>
    <row r="271">
      <c r="D271" s="22" t="n"/>
      <c r="E271" s="9" t="n"/>
      <c r="F271" s="9" t="n"/>
    </row>
    <row r="272">
      <c r="D272" s="22" t="n"/>
      <c r="E272" s="9" t="n"/>
      <c r="F272" s="9" t="n"/>
    </row>
    <row r="273">
      <c r="D273" s="22" t="n"/>
      <c r="E273" s="9" t="n"/>
      <c r="F273" s="9" t="n"/>
    </row>
    <row r="274">
      <c r="D274" s="22" t="n"/>
      <c r="E274" s="9" t="n"/>
      <c r="F274" s="9" t="n"/>
    </row>
    <row r="275">
      <c r="D275" s="22" t="n"/>
      <c r="E275" s="9" t="n"/>
      <c r="F275" s="9" t="n"/>
    </row>
    <row r="276">
      <c r="D276" s="22" t="n"/>
      <c r="E276" s="9" t="n"/>
      <c r="F276" s="9" t="n"/>
    </row>
    <row r="277">
      <c r="D277" s="22" t="n"/>
      <c r="E277" s="9" t="n"/>
      <c r="F277" s="9" t="n"/>
    </row>
    <row r="278">
      <c r="D278" s="22" t="n"/>
      <c r="E278" s="9" t="n"/>
      <c r="F278" s="9" t="n"/>
    </row>
    <row r="279">
      <c r="D279" s="22" t="n"/>
      <c r="E279" s="9" t="n"/>
      <c r="F279" s="9" t="n"/>
    </row>
    <row r="280">
      <c r="D280" s="22" t="n"/>
      <c r="E280" s="9" t="n"/>
      <c r="F280" s="9" t="n"/>
    </row>
    <row r="281">
      <c r="D281" s="22" t="n"/>
      <c r="E281" s="9" t="n"/>
      <c r="F281" s="9" t="n"/>
    </row>
    <row r="282">
      <c r="D282" s="22" t="n"/>
      <c r="E282" s="9" t="n"/>
      <c r="F282" s="9" t="n"/>
    </row>
    <row r="283">
      <c r="D283" s="22" t="n"/>
      <c r="E283" s="9" t="n"/>
      <c r="F283" s="9" t="n"/>
    </row>
    <row r="284">
      <c r="D284" s="22" t="n"/>
      <c r="E284" s="9" t="n"/>
      <c r="F284" s="9" t="n"/>
    </row>
    <row r="285">
      <c r="D285" s="22" t="n"/>
      <c r="E285" s="9" t="n"/>
      <c r="F285" s="9" t="n"/>
    </row>
    <row r="286">
      <c r="D286" s="22" t="n"/>
      <c r="E286" s="9" t="n"/>
      <c r="F286" s="9" t="n"/>
    </row>
    <row r="287">
      <c r="D287" s="22" t="n"/>
      <c r="E287" s="9" t="n"/>
      <c r="F287" s="9" t="n"/>
    </row>
    <row r="288">
      <c r="D288" s="22" t="n"/>
      <c r="E288" s="9" t="n"/>
      <c r="F288" s="9" t="n"/>
    </row>
    <row r="289">
      <c r="D289" s="22" t="n"/>
      <c r="E289" s="9" t="n"/>
      <c r="F289" s="9" t="n"/>
    </row>
    <row r="290">
      <c r="D290" s="22" t="n"/>
      <c r="E290" s="9" t="n"/>
      <c r="F290" s="9" t="n"/>
    </row>
    <row r="291">
      <c r="D291" s="22" t="n"/>
      <c r="E291" s="9" t="n"/>
      <c r="F291" s="9" t="n"/>
    </row>
    <row r="292">
      <c r="D292" s="22" t="n"/>
      <c r="E292" s="9" t="n"/>
      <c r="F292" s="9" t="n"/>
    </row>
    <row r="293">
      <c r="D293" s="22" t="n"/>
      <c r="E293" s="9" t="n"/>
      <c r="F293" s="9" t="n"/>
    </row>
    <row r="294">
      <c r="D294" s="22" t="n"/>
      <c r="E294" s="9" t="n"/>
      <c r="F294" s="9" t="n"/>
    </row>
    <row r="295">
      <c r="D295" s="22" t="n"/>
      <c r="E295" s="9" t="n"/>
      <c r="F295" s="9" t="n"/>
    </row>
    <row r="296">
      <c r="D296" s="22" t="n"/>
      <c r="E296" s="9" t="n"/>
      <c r="F296" s="9" t="n"/>
    </row>
    <row r="297">
      <c r="D297" s="22" t="n"/>
      <c r="E297" s="9" t="n"/>
      <c r="F297" s="9" t="n"/>
    </row>
    <row r="298">
      <c r="D298" s="22" t="n"/>
      <c r="E298" s="9" t="n"/>
      <c r="F298" s="9" t="n"/>
    </row>
    <row r="299">
      <c r="D299" s="22" t="n"/>
      <c r="E299" s="9" t="n"/>
      <c r="F299" s="9" t="n"/>
    </row>
    <row r="300">
      <c r="D300" s="22" t="n"/>
      <c r="E300" s="9" t="n"/>
      <c r="F300" s="9" t="n"/>
    </row>
    <row r="301">
      <c r="D301" s="22" t="n"/>
      <c r="E301" s="9" t="n"/>
      <c r="F301" s="9" t="n"/>
    </row>
    <row r="302">
      <c r="D302" s="22" t="n"/>
      <c r="E302" s="9" t="n"/>
      <c r="F302" s="9" t="n"/>
    </row>
    <row r="303">
      <c r="D303" s="22" t="n"/>
      <c r="E303" s="9" t="n"/>
      <c r="F303" s="9" t="n"/>
    </row>
    <row r="304">
      <c r="D304" s="22" t="n"/>
      <c r="E304" s="9" t="n"/>
      <c r="F304" s="9" t="n"/>
    </row>
    <row r="305">
      <c r="D305" s="22" t="n"/>
      <c r="E305" s="9" t="n"/>
      <c r="F305" s="9" t="n"/>
    </row>
    <row r="306">
      <c r="D306" s="22" t="n"/>
      <c r="E306" s="9" t="n"/>
      <c r="F306" s="9" t="n"/>
    </row>
    <row r="307">
      <c r="D307" s="22" t="n"/>
      <c r="E307" s="9" t="n"/>
      <c r="F307" s="9" t="n"/>
    </row>
    <row r="308">
      <c r="D308" s="22" t="n"/>
      <c r="E308" s="9" t="n"/>
      <c r="F308" s="9" t="n"/>
    </row>
    <row r="309">
      <c r="D309" s="22" t="n"/>
      <c r="E309" s="9" t="n"/>
      <c r="F309" s="9" t="n"/>
    </row>
    <row r="310">
      <c r="D310" s="22" t="n"/>
      <c r="E310" s="9" t="n"/>
      <c r="F310" s="9" t="n"/>
    </row>
    <row r="311">
      <c r="D311" s="22" t="n"/>
      <c r="E311" s="9" t="n"/>
      <c r="F311" s="9" t="n"/>
    </row>
    <row r="312">
      <c r="D312" s="22" t="n"/>
      <c r="E312" s="9" t="n"/>
      <c r="F312" s="9" t="n"/>
    </row>
    <row r="313">
      <c r="D313" s="22" t="n"/>
      <c r="E313" s="9" t="n"/>
      <c r="F313" s="9" t="n"/>
    </row>
    <row r="314">
      <c r="D314" s="22" t="n"/>
      <c r="E314" s="9" t="n"/>
      <c r="F314" s="9" t="n"/>
    </row>
    <row r="315">
      <c r="D315" s="22" t="n"/>
      <c r="E315" s="9" t="n"/>
      <c r="F315" s="9" t="n"/>
    </row>
    <row r="316">
      <c r="D316" s="22" t="n"/>
      <c r="E316" s="9" t="n"/>
      <c r="F316" s="9" t="n"/>
    </row>
    <row r="317">
      <c r="D317" s="22" t="n"/>
      <c r="E317" s="9" t="n"/>
      <c r="F317" s="9" t="n"/>
    </row>
    <row r="318">
      <c r="D318" s="22" t="n"/>
      <c r="E318" s="9" t="n"/>
      <c r="F318" s="9" t="n"/>
    </row>
    <row r="319">
      <c r="D319" s="22" t="n"/>
      <c r="E319" s="9" t="n"/>
      <c r="F319" s="9" t="n"/>
    </row>
    <row r="320">
      <c r="D320" s="22" t="n"/>
      <c r="E320" s="9" t="n"/>
      <c r="F320" s="9" t="n"/>
    </row>
    <row r="321">
      <c r="D321" s="22" t="n"/>
      <c r="E321" s="9" t="n"/>
      <c r="F321" s="9" t="n"/>
    </row>
    <row r="322">
      <c r="D322" s="22" t="n"/>
      <c r="E322" s="9" t="n"/>
      <c r="F322" s="9" t="n"/>
    </row>
    <row r="323">
      <c r="D323" s="22" t="n"/>
      <c r="E323" s="9" t="n"/>
      <c r="F323" s="9" t="n"/>
    </row>
    <row r="324">
      <c r="D324" s="22" t="n"/>
      <c r="E324" s="9" t="n"/>
      <c r="F324" s="9" t="n"/>
    </row>
    <row r="325">
      <c r="D325" s="22" t="n"/>
      <c r="E325" s="9" t="n"/>
      <c r="F325" s="9" t="n"/>
    </row>
    <row r="326">
      <c r="D326" s="22" t="n"/>
      <c r="E326" s="9" t="n"/>
      <c r="F326" s="9" t="n"/>
    </row>
    <row r="327">
      <c r="D327" s="22" t="n"/>
      <c r="E327" s="9" t="n"/>
      <c r="F327" s="9" t="n"/>
    </row>
    <row r="328">
      <c r="D328" s="22" t="n"/>
      <c r="E328" s="9" t="n"/>
      <c r="F328" s="9" t="n"/>
    </row>
    <row r="329">
      <c r="D329" s="22" t="n"/>
      <c r="E329" s="9" t="n"/>
      <c r="F329" s="9" t="n"/>
    </row>
    <row r="330">
      <c r="D330" s="22" t="n"/>
      <c r="E330" s="9" t="n"/>
      <c r="F330" s="9" t="n"/>
    </row>
    <row r="331">
      <c r="D331" s="22" t="n"/>
      <c r="E331" s="9" t="n"/>
      <c r="F331" s="9" t="n"/>
    </row>
    <row r="332">
      <c r="D332" s="22" t="n"/>
      <c r="E332" s="9" t="n"/>
      <c r="F332" s="9" t="n"/>
    </row>
    <row r="333">
      <c r="D333" s="22" t="n"/>
      <c r="E333" s="9" t="n"/>
      <c r="F333" s="9" t="n"/>
    </row>
    <row r="334">
      <c r="D334" s="22" t="n"/>
      <c r="E334" s="9" t="n"/>
      <c r="F334" s="9" t="n"/>
    </row>
    <row r="335">
      <c r="D335" s="22" t="n"/>
      <c r="E335" s="9" t="n"/>
      <c r="F335" s="9" t="n"/>
    </row>
    <row r="336">
      <c r="D336" s="22" t="n"/>
      <c r="E336" s="9" t="n"/>
      <c r="F336" s="9" t="n"/>
    </row>
    <row r="337">
      <c r="D337" s="22" t="n"/>
      <c r="E337" s="9" t="n"/>
      <c r="F337" s="9" t="n"/>
    </row>
    <row r="338">
      <c r="D338" s="22" t="n"/>
      <c r="E338" s="9" t="n"/>
      <c r="F338" s="9" t="n"/>
    </row>
    <row r="339">
      <c r="D339" s="22" t="n"/>
      <c r="E339" s="9" t="n"/>
      <c r="F339" s="9" t="n"/>
    </row>
    <row r="340">
      <c r="D340" s="22" t="n"/>
      <c r="E340" s="9" t="n"/>
      <c r="F340" s="9" t="n"/>
    </row>
    <row r="341">
      <c r="D341" s="22" t="n"/>
      <c r="E341" s="9" t="n"/>
      <c r="F341" s="9" t="n"/>
    </row>
    <row r="342">
      <c r="D342" s="22" t="n"/>
      <c r="E342" s="9" t="n"/>
      <c r="F342" s="9" t="n"/>
    </row>
    <row r="343">
      <c r="D343" s="22" t="n"/>
      <c r="E343" s="9" t="n"/>
      <c r="F343" s="9" t="n"/>
    </row>
    <row r="344">
      <c r="D344" s="22" t="n"/>
      <c r="E344" s="9" t="n"/>
      <c r="F344" s="9" t="n"/>
    </row>
    <row r="345">
      <c r="D345" s="22" t="n"/>
      <c r="E345" s="9" t="n"/>
      <c r="F345" s="9" t="n"/>
    </row>
    <row r="346">
      <c r="D346" s="22" t="n"/>
      <c r="E346" s="9" t="n"/>
      <c r="F346" s="9" t="n"/>
    </row>
    <row r="347">
      <c r="D347" s="22" t="n"/>
      <c r="E347" s="9" t="n"/>
      <c r="F347" s="9" t="n"/>
    </row>
    <row r="348">
      <c r="D348" s="22" t="n"/>
      <c r="E348" s="9" t="n"/>
      <c r="F348" s="9" t="n"/>
    </row>
    <row r="349">
      <c r="D349" s="22" t="n"/>
      <c r="E349" s="9" t="n"/>
      <c r="F349" s="9" t="n"/>
    </row>
    <row r="350">
      <c r="D350" s="22" t="n"/>
      <c r="E350" s="9" t="n"/>
      <c r="F350" s="9" t="n"/>
    </row>
    <row r="351">
      <c r="D351" s="22" t="n"/>
      <c r="E351" s="9" t="n"/>
      <c r="F351" s="9" t="n"/>
    </row>
    <row r="352">
      <c r="D352" s="22" t="n"/>
      <c r="E352" s="9" t="n"/>
      <c r="F352" s="9" t="n"/>
    </row>
    <row r="353">
      <c r="D353" s="22" t="n"/>
      <c r="E353" s="9" t="n"/>
      <c r="F353" s="9" t="n"/>
    </row>
    <row r="354">
      <c r="D354" s="22" t="n"/>
      <c r="E354" s="9" t="n"/>
      <c r="F354" s="9" t="n"/>
    </row>
    <row r="355">
      <c r="D355" s="22" t="n"/>
      <c r="E355" s="9" t="n"/>
      <c r="F355" s="9" t="n"/>
    </row>
    <row r="356">
      <c r="D356" s="22" t="n"/>
      <c r="E356" s="9" t="n"/>
      <c r="F356" s="9" t="n"/>
    </row>
    <row r="357">
      <c r="D357" s="22" t="n"/>
      <c r="E357" s="9" t="n"/>
      <c r="F357" s="9" t="n"/>
    </row>
    <row r="358">
      <c r="D358" s="22" t="n"/>
      <c r="E358" s="9" t="n"/>
      <c r="F358" s="9" t="n"/>
    </row>
    <row r="359">
      <c r="D359" s="22" t="n"/>
      <c r="E359" s="9" t="n"/>
      <c r="F359" s="9" t="n"/>
    </row>
    <row r="360">
      <c r="D360" s="22" t="n"/>
      <c r="E360" s="9" t="n"/>
      <c r="F360" s="9" t="n"/>
    </row>
    <row r="361">
      <c r="D361" s="22" t="n"/>
      <c r="E361" s="9" t="n"/>
      <c r="F361" s="9" t="n"/>
    </row>
    <row r="362">
      <c r="D362" s="22" t="n"/>
      <c r="E362" s="9" t="n"/>
      <c r="F362" s="9" t="n"/>
    </row>
    <row r="363">
      <c r="D363" s="22" t="n"/>
      <c r="E363" s="9" t="n"/>
      <c r="F363" s="9" t="n"/>
    </row>
    <row r="364">
      <c r="D364" s="22" t="n"/>
      <c r="E364" s="9" t="n"/>
      <c r="F364" s="9" t="n"/>
    </row>
    <row r="365">
      <c r="D365" s="22" t="n"/>
      <c r="E365" s="9" t="n"/>
      <c r="F365" s="9" t="n"/>
    </row>
    <row r="366">
      <c r="D366" s="22" t="n"/>
      <c r="E366" s="9" t="n"/>
      <c r="F366" s="9" t="n"/>
    </row>
    <row r="367">
      <c r="D367" s="22" t="n"/>
      <c r="E367" s="9" t="n"/>
      <c r="F367" s="9" t="n"/>
    </row>
    <row r="368">
      <c r="D368" s="22" t="n"/>
      <c r="E368" s="9" t="n"/>
      <c r="F368" s="9" t="n"/>
    </row>
    <row r="369">
      <c r="D369" s="22" t="n"/>
      <c r="E369" s="9" t="n"/>
      <c r="F369" s="9" t="n"/>
    </row>
    <row r="370">
      <c r="D370" s="22" t="n"/>
      <c r="E370" s="9" t="n"/>
      <c r="F370" s="9" t="n"/>
    </row>
    <row r="371">
      <c r="D371" s="22" t="n"/>
      <c r="E371" s="9" t="n"/>
      <c r="F371" s="9" t="n"/>
    </row>
    <row r="372">
      <c r="D372" s="22" t="n"/>
      <c r="E372" s="9" t="n"/>
      <c r="F372" s="9" t="n"/>
    </row>
    <row r="373">
      <c r="D373" s="22" t="n"/>
      <c r="E373" s="9" t="n"/>
      <c r="F373" s="9" t="n"/>
    </row>
    <row r="374">
      <c r="D374" s="22" t="n"/>
      <c r="E374" s="9" t="n"/>
      <c r="F374" s="9" t="n"/>
    </row>
    <row r="375">
      <c r="D375" s="22" t="n"/>
      <c r="E375" s="9" t="n"/>
      <c r="F375" s="9" t="n"/>
    </row>
    <row r="376">
      <c r="D376" s="22" t="n"/>
      <c r="E376" s="9" t="n"/>
      <c r="F376" s="9" t="n"/>
    </row>
    <row r="377">
      <c r="D377" s="22" t="n"/>
      <c r="E377" s="9" t="n"/>
      <c r="F377" s="9" t="n"/>
    </row>
    <row r="378">
      <c r="D378" s="22" t="n"/>
      <c r="E378" s="9" t="n"/>
      <c r="F378" s="9" t="n"/>
    </row>
    <row r="379">
      <c r="D379" s="22" t="n"/>
      <c r="E379" s="9" t="n"/>
      <c r="F379" s="9" t="n"/>
    </row>
    <row r="380">
      <c r="D380" s="22" t="n"/>
      <c r="E380" s="9" t="n"/>
      <c r="F380" s="9" t="n"/>
    </row>
    <row r="381">
      <c r="D381" s="22" t="n"/>
      <c r="E381" s="9" t="n"/>
      <c r="F381" s="9" t="n"/>
    </row>
    <row r="382">
      <c r="D382" s="22" t="n"/>
      <c r="E382" s="9" t="n"/>
      <c r="F382" s="9" t="n"/>
    </row>
    <row r="383">
      <c r="D383" s="22" t="n"/>
      <c r="E383" s="9" t="n"/>
      <c r="F383" s="9" t="n"/>
    </row>
    <row r="384">
      <c r="D384" s="22" t="n"/>
      <c r="E384" s="9" t="n"/>
      <c r="F384" s="9" t="n"/>
    </row>
    <row r="385">
      <c r="D385" s="22" t="n"/>
      <c r="E385" s="9" t="n"/>
      <c r="F385" s="9" t="n"/>
    </row>
    <row r="386">
      <c r="D386" s="22" t="n"/>
      <c r="E386" s="9" t="n"/>
      <c r="F386" s="9" t="n"/>
    </row>
    <row r="387">
      <c r="D387" s="22" t="n"/>
      <c r="E387" s="9" t="n"/>
      <c r="F387" s="9" t="n"/>
    </row>
    <row r="388">
      <c r="D388" s="22" t="n"/>
      <c r="E388" s="9" t="n"/>
      <c r="F388" s="9" t="n"/>
    </row>
    <row r="389">
      <c r="D389" s="22" t="n"/>
      <c r="E389" s="9" t="n"/>
      <c r="F389" s="9" t="n"/>
    </row>
    <row r="390">
      <c r="D390" s="22" t="n"/>
      <c r="E390" s="9" t="n"/>
      <c r="F390" s="9" t="n"/>
    </row>
    <row r="391">
      <c r="D391" s="22" t="n"/>
      <c r="E391" s="9" t="n"/>
      <c r="F391" s="9" t="n"/>
    </row>
    <row r="392">
      <c r="D392" s="22" t="n"/>
      <c r="E392" s="9" t="n"/>
      <c r="F392" s="9" t="n"/>
    </row>
    <row r="393">
      <c r="D393" s="22" t="n"/>
      <c r="E393" s="9" t="n"/>
      <c r="F393" s="9" t="n"/>
    </row>
    <row r="394">
      <c r="D394" s="22" t="n"/>
      <c r="E394" s="9" t="n"/>
      <c r="F394" s="9" t="n"/>
    </row>
    <row r="395">
      <c r="D395" s="22" t="n"/>
      <c r="E395" s="9" t="n"/>
      <c r="F395" s="9" t="n"/>
    </row>
    <row r="396">
      <c r="D396" s="22" t="n"/>
      <c r="E396" s="9" t="n"/>
      <c r="F396" s="9" t="n"/>
    </row>
    <row r="397">
      <c r="D397" s="22" t="n"/>
      <c r="E397" s="9" t="n"/>
      <c r="F397" s="9" t="n"/>
    </row>
    <row r="398">
      <c r="D398" s="22" t="n"/>
      <c r="E398" s="9" t="n"/>
      <c r="F398" s="9" t="n"/>
    </row>
    <row r="399">
      <c r="D399" s="22" t="n"/>
      <c r="E399" s="9" t="n"/>
      <c r="F399" s="9" t="n"/>
    </row>
    <row r="400">
      <c r="D400" s="22" t="n"/>
      <c r="E400" s="9" t="n"/>
      <c r="F400" s="9" t="n"/>
    </row>
    <row r="401">
      <c r="D401" s="22" t="n"/>
      <c r="E401" s="9" t="n"/>
      <c r="F401" s="9" t="n"/>
    </row>
    <row r="402">
      <c r="D402" s="22" t="n"/>
      <c r="E402" s="9" t="n"/>
      <c r="F402" s="9" t="n"/>
    </row>
    <row r="403">
      <c r="D403" s="22" t="n"/>
      <c r="E403" s="9" t="n"/>
      <c r="F403" s="9" t="n"/>
    </row>
    <row r="404">
      <c r="D404" s="22" t="n"/>
      <c r="E404" s="9" t="n"/>
      <c r="F404" s="9" t="n"/>
    </row>
    <row r="405">
      <c r="D405" s="22" t="n"/>
      <c r="E405" s="9" t="n"/>
      <c r="F405" s="9" t="n"/>
    </row>
    <row r="406">
      <c r="D406" s="22" t="n"/>
      <c r="E406" s="9" t="n"/>
      <c r="F406" s="9" t="n"/>
    </row>
    <row r="407">
      <c r="D407" s="22" t="n"/>
      <c r="E407" s="9" t="n"/>
      <c r="F407" s="9" t="n"/>
    </row>
    <row r="408">
      <c r="D408" s="22" t="n"/>
      <c r="E408" s="9" t="n"/>
      <c r="F408" s="9" t="n"/>
    </row>
    <row r="409">
      <c r="D409" s="22" t="n"/>
      <c r="E409" s="9" t="n"/>
      <c r="F409" s="9" t="n"/>
    </row>
    <row r="410">
      <c r="D410" s="22" t="n"/>
      <c r="E410" s="9" t="n"/>
      <c r="F410" s="9" t="n"/>
    </row>
    <row r="411">
      <c r="D411" s="22" t="n"/>
      <c r="E411" s="9" t="n"/>
      <c r="F411" s="9" t="n"/>
    </row>
    <row r="412">
      <c r="D412" s="22" t="n"/>
      <c r="E412" s="9" t="n"/>
      <c r="F412" s="9" t="n"/>
    </row>
    <row r="413">
      <c r="D413" s="22" t="n"/>
      <c r="E413" s="9" t="n"/>
      <c r="F413" s="9" t="n"/>
    </row>
    <row r="414">
      <c r="D414" s="22" t="n"/>
      <c r="E414" s="9" t="n"/>
      <c r="F414" s="9" t="n"/>
    </row>
    <row r="415">
      <c r="D415" s="22" t="n"/>
      <c r="E415" s="9" t="n"/>
      <c r="F415" s="9" t="n"/>
    </row>
    <row r="416">
      <c r="D416" s="22" t="n"/>
      <c r="E416" s="9" t="n"/>
      <c r="F416" s="9" t="n"/>
    </row>
    <row r="417">
      <c r="D417" s="22" t="n"/>
      <c r="E417" s="9" t="n"/>
      <c r="F417" s="9" t="n"/>
    </row>
    <row r="418">
      <c r="D418" s="22" t="n"/>
      <c r="E418" s="9" t="n"/>
      <c r="F418" s="9" t="n"/>
    </row>
    <row r="419">
      <c r="D419" s="22" t="n"/>
      <c r="E419" s="9" t="n"/>
      <c r="F419" s="9" t="n"/>
    </row>
    <row r="420">
      <c r="D420" s="22" t="n"/>
      <c r="E420" s="9" t="n"/>
      <c r="F420" s="9" t="n"/>
    </row>
    <row r="421">
      <c r="D421" s="22" t="n"/>
      <c r="E421" s="9" t="n"/>
      <c r="F421" s="9" t="n"/>
    </row>
    <row r="422">
      <c r="D422" s="22" t="n"/>
      <c r="E422" s="9" t="n"/>
      <c r="F422" s="9" t="n"/>
    </row>
    <row r="423">
      <c r="D423" s="22" t="n"/>
      <c r="E423" s="9" t="n"/>
      <c r="F423" s="9" t="n"/>
    </row>
    <row r="424">
      <c r="D424" s="22" t="n"/>
      <c r="E424" s="9" t="n"/>
      <c r="F424" s="9" t="n"/>
    </row>
    <row r="425">
      <c r="D425" s="22" t="n"/>
      <c r="E425" s="9" t="n"/>
      <c r="F425" s="9" t="n"/>
    </row>
    <row r="426">
      <c r="D426" s="22" t="n"/>
      <c r="E426" s="9" t="n"/>
      <c r="F426" s="9" t="n"/>
    </row>
    <row r="427">
      <c r="D427" s="22" t="n"/>
      <c r="E427" s="9" t="n"/>
      <c r="F427" s="9" t="n"/>
    </row>
    <row r="428">
      <c r="D428" s="22" t="n"/>
      <c r="E428" s="9" t="n"/>
      <c r="F428" s="9" t="n"/>
    </row>
    <row r="429">
      <c r="D429" s="22" t="n"/>
      <c r="E429" s="9" t="n"/>
      <c r="F429" s="9" t="n"/>
    </row>
    <row r="430">
      <c r="D430" s="22" t="n"/>
      <c r="E430" s="9" t="n"/>
      <c r="F430" s="9" t="n"/>
    </row>
    <row r="431">
      <c r="D431" s="22" t="n"/>
      <c r="E431" s="9" t="n"/>
      <c r="F431" s="9" t="n"/>
    </row>
    <row r="432">
      <c r="D432" s="22" t="n"/>
      <c r="E432" s="9" t="n"/>
      <c r="F432" s="9" t="n"/>
    </row>
    <row r="433">
      <c r="D433" s="22" t="n"/>
      <c r="E433" s="9" t="n"/>
      <c r="F433" s="9" t="n"/>
    </row>
    <row r="434">
      <c r="D434" s="22" t="n"/>
      <c r="E434" s="9" t="n"/>
      <c r="F434" s="9" t="n"/>
    </row>
    <row r="435">
      <c r="D435" s="22" t="n"/>
      <c r="E435" s="9" t="n"/>
      <c r="F435" s="9" t="n"/>
    </row>
    <row r="436">
      <c r="D436" s="22" t="n"/>
      <c r="E436" s="9" t="n"/>
      <c r="F436" s="9" t="n"/>
    </row>
    <row r="437">
      <c r="D437" s="22" t="n"/>
      <c r="E437" s="9" t="n"/>
      <c r="F437" s="9" t="n"/>
    </row>
    <row r="438">
      <c r="D438" s="22" t="n"/>
      <c r="E438" s="9" t="n"/>
      <c r="F438" s="9" t="n"/>
    </row>
    <row r="439">
      <c r="D439" s="22" t="n"/>
      <c r="E439" s="9" t="n"/>
      <c r="F439" s="9" t="n"/>
    </row>
    <row r="440">
      <c r="D440" s="22" t="n"/>
      <c r="E440" s="9" t="n"/>
      <c r="F440" s="9" t="n"/>
    </row>
    <row r="441">
      <c r="D441" s="22" t="n"/>
      <c r="E441" s="9" t="n"/>
      <c r="F441" s="9" t="n"/>
    </row>
    <row r="442">
      <c r="D442" s="22" t="n"/>
      <c r="E442" s="9" t="n"/>
      <c r="F442" s="9" t="n"/>
    </row>
    <row r="443">
      <c r="D443" s="22" t="n"/>
      <c r="E443" s="9" t="n"/>
      <c r="F443" s="9" t="n"/>
    </row>
    <row r="444">
      <c r="D444" s="22" t="n"/>
      <c r="E444" s="9" t="n"/>
      <c r="F444" s="9" t="n"/>
    </row>
    <row r="445">
      <c r="D445" s="22" t="n"/>
      <c r="E445" s="9" t="n"/>
      <c r="F445" s="9" t="n"/>
    </row>
    <row r="446">
      <c r="D446" s="22" t="n"/>
      <c r="E446" s="9" t="n"/>
      <c r="F446" s="9" t="n"/>
    </row>
    <row r="447">
      <c r="D447" s="22" t="n"/>
      <c r="E447" s="9" t="n"/>
      <c r="F447" s="9" t="n"/>
    </row>
    <row r="448">
      <c r="D448" s="22" t="n"/>
      <c r="E448" s="9" t="n"/>
      <c r="F448" s="9" t="n"/>
    </row>
    <row r="449">
      <c r="D449" s="22" t="n"/>
      <c r="E449" s="9" t="n"/>
      <c r="F449" s="9" t="n"/>
    </row>
    <row r="450">
      <c r="D450" s="22" t="n"/>
      <c r="E450" s="9" t="n"/>
      <c r="F450" s="9" t="n"/>
    </row>
    <row r="451">
      <c r="D451" s="22" t="n"/>
      <c r="E451" s="9" t="n"/>
      <c r="F451" s="9" t="n"/>
    </row>
    <row r="452">
      <c r="D452" s="22" t="n"/>
      <c r="E452" s="9" t="n"/>
      <c r="F452" s="9" t="n"/>
    </row>
    <row r="453">
      <c r="D453" s="22" t="n"/>
      <c r="E453" s="9" t="n"/>
      <c r="F453" s="9" t="n"/>
    </row>
    <row r="454">
      <c r="D454" s="22" t="n"/>
      <c r="E454" s="9" t="n"/>
      <c r="F454" s="9" t="n"/>
    </row>
    <row r="455">
      <c r="D455" s="22" t="n"/>
      <c r="E455" s="9" t="n"/>
      <c r="F455" s="9" t="n"/>
    </row>
    <row r="456">
      <c r="D456" s="22" t="n"/>
      <c r="E456" s="9" t="n"/>
      <c r="F456" s="9" t="n"/>
    </row>
    <row r="457">
      <c r="D457" s="22" t="n"/>
      <c r="E457" s="9" t="n"/>
      <c r="F457" s="9" t="n"/>
    </row>
    <row r="458">
      <c r="D458" s="22" t="n"/>
      <c r="E458" s="9" t="n"/>
      <c r="F458" s="9" t="n"/>
    </row>
    <row r="459">
      <c r="D459" s="22" t="n"/>
      <c r="E459" s="9" t="n"/>
      <c r="F459" s="9" t="n"/>
    </row>
    <row r="460">
      <c r="D460" s="22" t="n"/>
      <c r="E460" s="9" t="n"/>
      <c r="F460" s="9" t="n"/>
    </row>
    <row r="461">
      <c r="D461" s="22" t="n"/>
      <c r="E461" s="9" t="n"/>
      <c r="F461" s="9" t="n"/>
    </row>
    <row r="462">
      <c r="D462" s="22" t="n"/>
      <c r="E462" s="9" t="n"/>
      <c r="F462" s="9" t="n"/>
    </row>
    <row r="463">
      <c r="D463" s="22" t="n"/>
      <c r="E463" s="9" t="n"/>
      <c r="F463" s="9" t="n"/>
    </row>
    <row r="464">
      <c r="D464" s="22" t="n"/>
      <c r="E464" s="9" t="n"/>
      <c r="F464" s="9" t="n"/>
    </row>
    <row r="465">
      <c r="D465" s="22" t="n"/>
      <c r="E465" s="9" t="n"/>
      <c r="F465" s="9" t="n"/>
    </row>
    <row r="466">
      <c r="D466" s="22" t="n"/>
      <c r="E466" s="9" t="n"/>
      <c r="F466" s="9" t="n"/>
    </row>
    <row r="467">
      <c r="D467" s="22" t="n"/>
      <c r="E467" s="9" t="n"/>
      <c r="F467" s="9" t="n"/>
    </row>
    <row r="468">
      <c r="D468" s="22" t="n"/>
      <c r="E468" s="9" t="n"/>
      <c r="F468" s="9" t="n"/>
    </row>
    <row r="469">
      <c r="D469" s="22" t="n"/>
      <c r="E469" s="9" t="n"/>
      <c r="F469" s="9" t="n"/>
    </row>
    <row r="470">
      <c r="D470" s="22" t="n"/>
      <c r="E470" s="9" t="n"/>
      <c r="F470" s="9" t="n"/>
    </row>
    <row r="471">
      <c r="D471" s="22" t="n"/>
      <c r="E471" s="9" t="n"/>
      <c r="F471" s="9" t="n"/>
    </row>
    <row r="472">
      <c r="D472" s="22" t="n"/>
      <c r="E472" s="9" t="n"/>
      <c r="F472" s="9" t="n"/>
    </row>
    <row r="473">
      <c r="D473" s="22" t="n"/>
      <c r="E473" s="9" t="n"/>
      <c r="F473" s="9" t="n"/>
    </row>
    <row r="474">
      <c r="D474" s="22" t="n"/>
      <c r="E474" s="9" t="n"/>
      <c r="F474" s="9" t="n"/>
    </row>
    <row r="475">
      <c r="D475" s="22" t="n"/>
      <c r="E475" s="9" t="n"/>
      <c r="F475" s="9" t="n"/>
    </row>
    <row r="476">
      <c r="D476" s="22" t="n"/>
      <c r="E476" s="9" t="n"/>
      <c r="F476" s="9" t="n"/>
    </row>
    <row r="477">
      <c r="D477" s="22" t="n"/>
      <c r="E477" s="9" t="n"/>
      <c r="F477" s="9" t="n"/>
    </row>
    <row r="478">
      <c r="D478" s="22" t="n"/>
      <c r="E478" s="9" t="n"/>
      <c r="F478" s="9" t="n"/>
    </row>
    <row r="479">
      <c r="D479" s="22" t="n"/>
      <c r="E479" s="9" t="n"/>
      <c r="F479" s="9" t="n"/>
    </row>
    <row r="480">
      <c r="D480" s="22" t="n"/>
      <c r="E480" s="9" t="n"/>
      <c r="F480" s="9" t="n"/>
    </row>
    <row r="481">
      <c r="D481" s="22" t="n"/>
      <c r="E481" s="9" t="n"/>
      <c r="F481" s="9" t="n"/>
    </row>
    <row r="482">
      <c r="D482" s="22" t="n"/>
      <c r="E482" s="9" t="n"/>
      <c r="F482" s="9" t="n"/>
    </row>
    <row r="483">
      <c r="D483" s="22" t="n"/>
      <c r="E483" s="9" t="n"/>
      <c r="F483" s="9" t="n"/>
    </row>
    <row r="484">
      <c r="D484" s="22" t="n"/>
      <c r="E484" s="9" t="n"/>
      <c r="F484" s="9" t="n"/>
    </row>
    <row r="485">
      <c r="D485" s="22" t="n"/>
      <c r="E485" s="9" t="n"/>
      <c r="F485" s="9" t="n"/>
    </row>
    <row r="486">
      <c r="D486" s="22" t="n"/>
      <c r="E486" s="9" t="n"/>
      <c r="F486" s="9" t="n"/>
    </row>
    <row r="487">
      <c r="D487" s="22" t="n"/>
      <c r="E487" s="9" t="n"/>
      <c r="F487" s="9" t="n"/>
    </row>
    <row r="488">
      <c r="D488" s="22" t="n"/>
      <c r="E488" s="9" t="n"/>
      <c r="F488" s="9" t="n"/>
    </row>
    <row r="489">
      <c r="D489" s="22" t="n"/>
      <c r="E489" s="9" t="n"/>
      <c r="F489" s="9" t="n"/>
    </row>
    <row r="490">
      <c r="D490" s="22" t="n"/>
      <c r="E490" s="9" t="n"/>
      <c r="F490" s="9" t="n"/>
    </row>
    <row r="491">
      <c r="D491" s="22" t="n"/>
      <c r="E491" s="9" t="n"/>
      <c r="F491" s="9" t="n"/>
    </row>
    <row r="492">
      <c r="D492" s="22" t="n"/>
      <c r="E492" s="9" t="n"/>
      <c r="F492" s="9" t="n"/>
    </row>
    <row r="493">
      <c r="D493" s="22" t="n"/>
      <c r="E493" s="9" t="n"/>
      <c r="F493" s="9" t="n"/>
    </row>
    <row r="494">
      <c r="D494" s="22" t="n"/>
      <c r="E494" s="9" t="n"/>
      <c r="F494" s="9" t="n"/>
    </row>
    <row r="495">
      <c r="D495" s="22" t="n"/>
      <c r="E495" s="9" t="n"/>
      <c r="F495" s="9" t="n"/>
    </row>
    <row r="496">
      <c r="D496" s="22" t="n"/>
      <c r="E496" s="9" t="n"/>
      <c r="F496" s="9" t="n"/>
    </row>
    <row r="497">
      <c r="D497" s="22" t="n"/>
      <c r="E497" s="9" t="n"/>
      <c r="F497" s="9" t="n"/>
    </row>
    <row r="498">
      <c r="D498" s="22" t="n"/>
      <c r="E498" s="9" t="n"/>
      <c r="F498" s="9" t="n"/>
    </row>
    <row r="499">
      <c r="D499" s="22" t="n"/>
      <c r="E499" s="9" t="n"/>
      <c r="F499" s="9" t="n"/>
    </row>
    <row r="500">
      <c r="D500" s="22" t="n"/>
      <c r="E500" s="9" t="n"/>
      <c r="F500" s="9" t="n"/>
    </row>
    <row r="501">
      <c r="D501" s="22" t="n"/>
      <c r="E501" s="9" t="n"/>
      <c r="F501" s="9" t="n"/>
    </row>
    <row r="502">
      <c r="D502" s="22" t="n"/>
      <c r="E502" s="9" t="n"/>
      <c r="F502" s="9" t="n"/>
    </row>
    <row r="503">
      <c r="D503" s="22" t="n"/>
      <c r="E503" s="9" t="n"/>
      <c r="F503" s="9" t="n"/>
    </row>
    <row r="504">
      <c r="D504" s="22" t="n"/>
      <c r="E504" s="9" t="n"/>
      <c r="F504" s="9" t="n"/>
    </row>
    <row r="505">
      <c r="D505" s="22" t="n"/>
      <c r="E505" s="9" t="n"/>
      <c r="F505" s="9" t="n"/>
    </row>
    <row r="506">
      <c r="D506" s="22" t="n"/>
      <c r="E506" s="9" t="n"/>
      <c r="F506" s="9" t="n"/>
    </row>
    <row r="507">
      <c r="D507" s="22" t="n"/>
      <c r="E507" s="9" t="n"/>
      <c r="F507" s="9" t="n"/>
    </row>
    <row r="508">
      <c r="D508" s="22" t="n"/>
      <c r="E508" s="9" t="n"/>
      <c r="F508" s="9" t="n"/>
    </row>
    <row r="509">
      <c r="D509" s="22" t="n"/>
      <c r="E509" s="9" t="n"/>
      <c r="F509" s="9" t="n"/>
    </row>
    <row r="510">
      <c r="D510" s="22" t="n"/>
      <c r="E510" s="9" t="n"/>
      <c r="F510" s="9" t="n"/>
    </row>
    <row r="511">
      <c r="D511" s="22" t="n"/>
      <c r="E511" s="9" t="n"/>
      <c r="F511" s="9" t="n"/>
    </row>
    <row r="512">
      <c r="D512" s="22" t="n"/>
      <c r="E512" s="9" t="n"/>
      <c r="F512" s="9" t="n"/>
    </row>
    <row r="513">
      <c r="D513" s="22" t="n"/>
      <c r="E513" s="9" t="n"/>
      <c r="F513" s="9" t="n"/>
    </row>
    <row r="514">
      <c r="D514" s="22" t="n"/>
      <c r="E514" s="9" t="n"/>
      <c r="F514" s="9" t="n"/>
    </row>
    <row r="515">
      <c r="D515" s="22" t="n"/>
      <c r="E515" s="9" t="n"/>
      <c r="F515" s="9" t="n"/>
    </row>
    <row r="516">
      <c r="D516" s="22" t="n"/>
      <c r="E516" s="9" t="n"/>
      <c r="F516" s="9" t="n"/>
    </row>
    <row r="517">
      <c r="D517" s="22" t="n"/>
      <c r="E517" s="9" t="n"/>
      <c r="F517" s="9" t="n"/>
    </row>
    <row r="518">
      <c r="D518" s="22" t="n"/>
      <c r="E518" s="9" t="n"/>
      <c r="F518" s="9" t="n"/>
    </row>
    <row r="519">
      <c r="D519" s="22" t="n"/>
      <c r="E519" s="9" t="n"/>
      <c r="F519" s="9" t="n"/>
    </row>
    <row r="520">
      <c r="D520" s="22" t="n"/>
      <c r="E520" s="9" t="n"/>
      <c r="F520" s="9" t="n"/>
    </row>
    <row r="521">
      <c r="D521" s="22" t="n"/>
      <c r="E521" s="9" t="n"/>
      <c r="F521" s="9" t="n"/>
    </row>
    <row r="522">
      <c r="D522" s="22" t="n"/>
      <c r="E522" s="9" t="n"/>
      <c r="F522" s="9" t="n"/>
    </row>
    <row r="523">
      <c r="D523" s="22" t="n"/>
      <c r="E523" s="9" t="n"/>
      <c r="F523" s="9" t="n"/>
    </row>
    <row r="524">
      <c r="D524" s="22" t="n"/>
      <c r="E524" s="9" t="n"/>
      <c r="F524" s="9" t="n"/>
    </row>
    <row r="525">
      <c r="D525" s="22" t="n"/>
      <c r="E525" s="9" t="n"/>
      <c r="F525" s="9" t="n"/>
    </row>
    <row r="526">
      <c r="D526" s="22" t="n"/>
      <c r="E526" s="9" t="n"/>
      <c r="F526" s="9" t="n"/>
    </row>
    <row r="527">
      <c r="D527" s="22" t="n"/>
      <c r="E527" s="9" t="n"/>
      <c r="F527" s="9" t="n"/>
    </row>
    <row r="528">
      <c r="D528" s="22" t="n"/>
      <c r="E528" s="9" t="n"/>
      <c r="F528" s="9" t="n"/>
    </row>
    <row r="529">
      <c r="D529" s="22" t="n"/>
      <c r="E529" s="9" t="n"/>
      <c r="F529" s="9" t="n"/>
    </row>
    <row r="530">
      <c r="D530" s="22" t="n"/>
      <c r="E530" s="9" t="n"/>
      <c r="F530" s="9" t="n"/>
    </row>
    <row r="531">
      <c r="D531" s="22" t="n"/>
      <c r="E531" s="9" t="n"/>
      <c r="F531" s="9" t="n"/>
    </row>
    <row r="532">
      <c r="D532" s="22" t="n"/>
      <c r="E532" s="9" t="n"/>
      <c r="F532" s="9" t="n"/>
    </row>
    <row r="533">
      <c r="D533" s="22" t="n"/>
      <c r="E533" s="9" t="n"/>
      <c r="F533" s="9" t="n"/>
    </row>
    <row r="534">
      <c r="D534" s="22" t="n"/>
      <c r="E534" s="9" t="n"/>
      <c r="F534" s="9" t="n"/>
    </row>
    <row r="535">
      <c r="D535" s="22" t="n"/>
      <c r="E535" s="9" t="n"/>
      <c r="F535" s="9" t="n"/>
    </row>
    <row r="536">
      <c r="D536" s="22" t="n"/>
      <c r="E536" s="9" t="n"/>
      <c r="F536" s="9" t="n"/>
    </row>
    <row r="537">
      <c r="D537" s="22" t="n"/>
      <c r="E537" s="9" t="n"/>
      <c r="F537" s="9" t="n"/>
    </row>
    <row r="538">
      <c r="D538" s="22" t="n"/>
      <c r="E538" s="9" t="n"/>
      <c r="F538" s="9" t="n"/>
    </row>
    <row r="539">
      <c r="D539" s="22" t="n"/>
      <c r="E539" s="9" t="n"/>
      <c r="F539" s="9" t="n"/>
    </row>
    <row r="540">
      <c r="D540" s="22" t="n"/>
      <c r="E540" s="9" t="n"/>
      <c r="F540" s="9" t="n"/>
    </row>
    <row r="541">
      <c r="D541" s="22" t="n"/>
      <c r="E541" s="9" t="n"/>
      <c r="F541" s="9" t="n"/>
    </row>
    <row r="542">
      <c r="D542" s="22" t="n"/>
      <c r="E542" s="9" t="n"/>
      <c r="F542" s="9" t="n"/>
    </row>
    <row r="543">
      <c r="D543" s="22" t="n"/>
      <c r="E543" s="9" t="n"/>
      <c r="F543" s="9" t="n"/>
    </row>
    <row r="544">
      <c r="D544" s="22" t="n"/>
      <c r="E544" s="9" t="n"/>
      <c r="F544" s="9" t="n"/>
    </row>
    <row r="545">
      <c r="D545" s="22" t="n"/>
      <c r="E545" s="9" t="n"/>
      <c r="F545" s="9" t="n"/>
    </row>
    <row r="546">
      <c r="D546" s="22" t="n"/>
      <c r="E546" s="9" t="n"/>
      <c r="F546" s="9" t="n"/>
    </row>
    <row r="547">
      <c r="D547" s="22" t="n"/>
      <c r="E547" s="9" t="n"/>
      <c r="F547" s="9" t="n"/>
    </row>
    <row r="548">
      <c r="D548" s="22" t="n"/>
      <c r="E548" s="9" t="n"/>
      <c r="F548" s="9" t="n"/>
    </row>
    <row r="549">
      <c r="D549" s="22" t="n"/>
      <c r="E549" s="9" t="n"/>
      <c r="F549" s="9" t="n"/>
    </row>
    <row r="550">
      <c r="D550" s="22" t="n"/>
      <c r="E550" s="9" t="n"/>
      <c r="F550" s="9" t="n"/>
    </row>
    <row r="551">
      <c r="D551" s="22" t="n"/>
      <c r="E551" s="9" t="n"/>
      <c r="F551" s="9" t="n"/>
    </row>
    <row r="552">
      <c r="D552" s="22" t="n"/>
      <c r="E552" s="9" t="n"/>
      <c r="F552" s="9" t="n"/>
    </row>
    <row r="553">
      <c r="D553" s="22" t="n"/>
      <c r="E553" s="9" t="n"/>
      <c r="F553" s="9" t="n"/>
    </row>
    <row r="554">
      <c r="D554" s="22" t="n"/>
      <c r="E554" s="9" t="n"/>
      <c r="F554" s="9" t="n"/>
    </row>
    <row r="555">
      <c r="D555" s="22" t="n"/>
      <c r="E555" s="9" t="n"/>
      <c r="F555" s="9" t="n"/>
    </row>
    <row r="556">
      <c r="D556" s="22" t="n"/>
      <c r="E556" s="9" t="n"/>
      <c r="F556" s="9" t="n"/>
    </row>
    <row r="557">
      <c r="D557" s="22" t="n"/>
      <c r="E557" s="9" t="n"/>
      <c r="F557" s="9" t="n"/>
    </row>
    <row r="558">
      <c r="D558" s="22" t="n"/>
      <c r="E558" s="9" t="n"/>
      <c r="F558" s="9" t="n"/>
    </row>
    <row r="559">
      <c r="D559" s="22" t="n"/>
      <c r="E559" s="9" t="n"/>
      <c r="F559" s="9" t="n"/>
    </row>
    <row r="560">
      <c r="D560" s="22" t="n"/>
      <c r="E560" s="9" t="n"/>
      <c r="F560" s="9" t="n"/>
    </row>
    <row r="561">
      <c r="D561" s="22" t="n"/>
      <c r="E561" s="9" t="n"/>
      <c r="F561" s="9" t="n"/>
    </row>
    <row r="562">
      <c r="D562" s="22" t="n"/>
      <c r="E562" s="9" t="n"/>
      <c r="F562" s="9" t="n"/>
    </row>
    <row r="563">
      <c r="D563" s="22" t="n"/>
      <c r="E563" s="9" t="n"/>
      <c r="F563" s="9" t="n"/>
    </row>
    <row r="564">
      <c r="D564" s="22" t="n"/>
      <c r="E564" s="9" t="n"/>
      <c r="F564" s="9" t="n"/>
    </row>
    <row r="565">
      <c r="D565" s="22" t="n"/>
      <c r="E565" s="9" t="n"/>
      <c r="F565" s="9" t="n"/>
    </row>
    <row r="566">
      <c r="D566" s="22" t="n"/>
      <c r="E566" s="9" t="n"/>
      <c r="F566" s="9" t="n"/>
    </row>
    <row r="567">
      <c r="D567" s="22" t="n"/>
      <c r="E567" s="9" t="n"/>
      <c r="F567" s="9" t="n"/>
    </row>
    <row r="568">
      <c r="D568" s="22" t="n"/>
      <c r="E568" s="9" t="n"/>
      <c r="F568" s="9" t="n"/>
    </row>
    <row r="569">
      <c r="D569" s="22" t="n"/>
      <c r="E569" s="9" t="n"/>
      <c r="F569" s="9" t="n"/>
    </row>
    <row r="570">
      <c r="D570" s="22" t="n"/>
      <c r="E570" s="9" t="n"/>
      <c r="F570" s="9" t="n"/>
    </row>
    <row r="571">
      <c r="D571" s="22" t="n"/>
      <c r="E571" s="9" t="n"/>
      <c r="F571" s="9" t="n"/>
    </row>
    <row r="572">
      <c r="D572" s="22" t="n"/>
      <c r="E572" s="9" t="n"/>
      <c r="F572" s="9" t="n"/>
    </row>
    <row r="573">
      <c r="D573" s="22" t="n"/>
      <c r="E573" s="9" t="n"/>
      <c r="F573" s="9" t="n"/>
    </row>
    <row r="574">
      <c r="D574" s="22" t="n"/>
      <c r="E574" s="9" t="n"/>
      <c r="F574" s="9" t="n"/>
    </row>
    <row r="575">
      <c r="D575" s="22" t="n"/>
      <c r="E575" s="9" t="n"/>
      <c r="F575" s="9" t="n"/>
    </row>
    <row r="576">
      <c r="D576" s="22" t="n"/>
      <c r="E576" s="9" t="n"/>
      <c r="F576" s="9" t="n"/>
    </row>
    <row r="577">
      <c r="D577" s="22" t="n"/>
      <c r="E577" s="9" t="n"/>
      <c r="F577" s="9" t="n"/>
    </row>
    <row r="578">
      <c r="D578" s="22" t="n"/>
      <c r="E578" s="9" t="n"/>
      <c r="F578" s="9" t="n"/>
    </row>
    <row r="579">
      <c r="D579" s="22" t="n"/>
      <c r="E579" s="9" t="n"/>
      <c r="F579" s="9" t="n"/>
    </row>
    <row r="580">
      <c r="D580" s="22" t="n"/>
      <c r="E580" s="9" t="n"/>
      <c r="F580" s="9" t="n"/>
    </row>
    <row r="581">
      <c r="D581" s="22" t="n"/>
      <c r="E581" s="9" t="n"/>
      <c r="F581" s="9" t="n"/>
    </row>
    <row r="582">
      <c r="D582" s="22" t="n"/>
      <c r="E582" s="9" t="n"/>
      <c r="F582" s="9" t="n"/>
    </row>
    <row r="583">
      <c r="D583" s="22" t="n"/>
      <c r="E583" s="9" t="n"/>
      <c r="F583" s="9" t="n"/>
    </row>
    <row r="584">
      <c r="D584" s="22" t="n"/>
      <c r="E584" s="9" t="n"/>
      <c r="F584" s="9" t="n"/>
    </row>
    <row r="585">
      <c r="D585" s="22" t="n"/>
      <c r="E585" s="9" t="n"/>
      <c r="F585" s="9" t="n"/>
    </row>
    <row r="586">
      <c r="D586" s="22" t="n"/>
      <c r="E586" s="9" t="n"/>
      <c r="F586" s="9" t="n"/>
    </row>
    <row r="587">
      <c r="D587" s="22" t="n"/>
      <c r="E587" s="9" t="n"/>
      <c r="F587" s="9" t="n"/>
    </row>
    <row r="588">
      <c r="D588" s="22" t="n"/>
      <c r="E588" s="9" t="n"/>
      <c r="F588" s="9" t="n"/>
    </row>
    <row r="589">
      <c r="D589" s="22" t="n"/>
      <c r="E589" s="9" t="n"/>
      <c r="F589" s="9" t="n"/>
    </row>
    <row r="590">
      <c r="D590" s="22" t="n"/>
      <c r="E590" s="9" t="n"/>
      <c r="F590" s="9" t="n"/>
    </row>
    <row r="591">
      <c r="D591" s="22" t="n"/>
      <c r="E591" s="9" t="n"/>
      <c r="F591" s="9" t="n"/>
    </row>
    <row r="592">
      <c r="D592" s="22" t="n"/>
      <c r="E592" s="9" t="n"/>
      <c r="F592" s="9" t="n"/>
    </row>
    <row r="593">
      <c r="D593" s="22" t="n"/>
      <c r="E593" s="9" t="n"/>
      <c r="F593" s="9" t="n"/>
    </row>
    <row r="594">
      <c r="D594" s="22" t="n"/>
      <c r="E594" s="9" t="n"/>
      <c r="F594" s="9" t="n"/>
    </row>
    <row r="595">
      <c r="D595" s="22" t="n"/>
      <c r="E595" s="9" t="n"/>
      <c r="F595" s="9" t="n"/>
    </row>
    <row r="596">
      <c r="D596" s="22" t="n"/>
      <c r="E596" s="9" t="n"/>
      <c r="F596" s="9" t="n"/>
    </row>
    <row r="597">
      <c r="D597" s="22" t="n"/>
      <c r="E597" s="9" t="n"/>
      <c r="F597" s="9" t="n"/>
    </row>
    <row r="598">
      <c r="D598" s="22" t="n"/>
      <c r="E598" s="9" t="n"/>
      <c r="F598" s="9" t="n"/>
    </row>
    <row r="599">
      <c r="D599" s="22" t="n"/>
      <c r="E599" s="9" t="n"/>
      <c r="F599" s="9" t="n"/>
    </row>
    <row r="600">
      <c r="D600" s="22" t="n"/>
      <c r="E600" s="9" t="n"/>
      <c r="F600" s="9" t="n"/>
    </row>
    <row r="601">
      <c r="D601" s="22" t="n"/>
      <c r="E601" s="9" t="n"/>
      <c r="F601" s="9" t="n"/>
    </row>
    <row r="602">
      <c r="D602" s="22" t="n"/>
      <c r="E602" s="9" t="n"/>
      <c r="F602" s="9" t="n"/>
    </row>
    <row r="603">
      <c r="D603" s="22" t="n"/>
      <c r="E603" s="9" t="n"/>
      <c r="F603" s="9" t="n"/>
    </row>
    <row r="604">
      <c r="D604" s="22" t="n"/>
      <c r="E604" s="9" t="n"/>
      <c r="F604" s="9" t="n"/>
    </row>
    <row r="605">
      <c r="D605" s="22" t="n"/>
      <c r="E605" s="9" t="n"/>
      <c r="F605" s="9" t="n"/>
    </row>
    <row r="606">
      <c r="D606" s="22" t="n"/>
      <c r="E606" s="9" t="n"/>
      <c r="F606" s="9" t="n"/>
    </row>
    <row r="607">
      <c r="D607" s="22" t="n"/>
      <c r="E607" s="9" t="n"/>
      <c r="F607" s="9" t="n"/>
    </row>
    <row r="608">
      <c r="D608" s="22" t="n"/>
      <c r="E608" s="9" t="n"/>
      <c r="F608" s="9" t="n"/>
    </row>
    <row r="609">
      <c r="D609" s="22" t="n"/>
      <c r="E609" s="9" t="n"/>
      <c r="F609" s="9" t="n"/>
    </row>
    <row r="610">
      <c r="D610" s="22" t="n"/>
      <c r="E610" s="9" t="n"/>
      <c r="F610" s="9" t="n"/>
    </row>
    <row r="611">
      <c r="D611" s="22" t="n"/>
      <c r="E611" s="9" t="n"/>
      <c r="F611" s="9" t="n"/>
    </row>
    <row r="612">
      <c r="D612" s="22" t="n"/>
      <c r="E612" s="9" t="n"/>
      <c r="F612" s="9" t="n"/>
    </row>
    <row r="613">
      <c r="D613" s="22" t="n"/>
      <c r="E613" s="9" t="n"/>
      <c r="F613" s="9" t="n"/>
    </row>
    <row r="614">
      <c r="D614" s="22" t="n"/>
      <c r="E614" s="9" t="n"/>
      <c r="F614" s="9" t="n"/>
    </row>
    <row r="615">
      <c r="D615" s="22" t="n"/>
      <c r="E615" s="9" t="n"/>
      <c r="F615" s="9" t="n"/>
    </row>
    <row r="616">
      <c r="D616" s="22" t="n"/>
      <c r="E616" s="9" t="n"/>
      <c r="F616" s="9" t="n"/>
    </row>
    <row r="617">
      <c r="D617" s="22" t="n"/>
      <c r="E617" s="9" t="n"/>
      <c r="F617" s="9" t="n"/>
    </row>
    <row r="618">
      <c r="D618" s="22" t="n"/>
      <c r="E618" s="9" t="n"/>
      <c r="F618" s="9" t="n"/>
    </row>
    <row r="619">
      <c r="D619" s="22" t="n"/>
      <c r="E619" s="9" t="n"/>
      <c r="F619" s="9" t="n"/>
    </row>
    <row r="620">
      <c r="D620" s="22" t="n"/>
      <c r="E620" s="9" t="n"/>
      <c r="F620" s="9" t="n"/>
    </row>
    <row r="621">
      <c r="D621" s="22" t="n"/>
      <c r="E621" s="9" t="n"/>
      <c r="F621" s="9" t="n"/>
    </row>
    <row r="622">
      <c r="D622" s="22" t="n"/>
      <c r="E622" s="9" t="n"/>
      <c r="F622" s="9" t="n"/>
    </row>
    <row r="623">
      <c r="D623" s="22" t="n"/>
      <c r="E623" s="9" t="n"/>
      <c r="F623" s="9" t="n"/>
    </row>
    <row r="624">
      <c r="D624" s="22" t="n"/>
      <c r="E624" s="9" t="n"/>
      <c r="F624" s="9" t="n"/>
    </row>
    <row r="625">
      <c r="D625" s="22" t="n"/>
      <c r="E625" s="9" t="n"/>
      <c r="F625" s="9" t="n"/>
    </row>
    <row r="626">
      <c r="D626" s="22" t="n"/>
      <c r="E626" s="9" t="n"/>
      <c r="F626" s="9" t="n"/>
    </row>
    <row r="627">
      <c r="D627" s="22" t="n"/>
      <c r="E627" s="9" t="n"/>
      <c r="F627" s="9" t="n"/>
    </row>
    <row r="628">
      <c r="D628" s="22" t="n"/>
      <c r="E628" s="9" t="n"/>
      <c r="F628" s="9" t="n"/>
    </row>
    <row r="629">
      <c r="D629" s="22" t="n"/>
      <c r="E629" s="9" t="n"/>
      <c r="F629" s="9" t="n"/>
    </row>
    <row r="630">
      <c r="D630" s="22" t="n"/>
      <c r="E630" s="9" t="n"/>
      <c r="F630" s="9" t="n"/>
    </row>
    <row r="631">
      <c r="D631" s="22" t="n"/>
      <c r="E631" s="9" t="n"/>
      <c r="F631" s="9" t="n"/>
    </row>
    <row r="632">
      <c r="D632" s="22" t="n"/>
      <c r="E632" s="9" t="n"/>
      <c r="F632" s="9" t="n"/>
    </row>
    <row r="633">
      <c r="D633" s="22" t="n"/>
      <c r="E633" s="9" t="n"/>
      <c r="F633" s="9" t="n"/>
    </row>
    <row r="634">
      <c r="D634" s="22" t="n"/>
      <c r="E634" s="9" t="n"/>
      <c r="F634" s="9" t="n"/>
    </row>
    <row r="635">
      <c r="D635" s="22" t="n"/>
      <c r="E635" s="9" t="n"/>
      <c r="F635" s="9" t="n"/>
    </row>
    <row r="636">
      <c r="D636" s="22" t="n"/>
      <c r="E636" s="9" t="n"/>
      <c r="F636" s="9" t="n"/>
    </row>
    <row r="637">
      <c r="D637" s="22" t="n"/>
      <c r="E637" s="9" t="n"/>
      <c r="F637" s="9" t="n"/>
    </row>
    <row r="638">
      <c r="D638" s="22" t="n"/>
      <c r="E638" s="9" t="n"/>
      <c r="F638" s="9" t="n"/>
    </row>
    <row r="639">
      <c r="D639" s="22" t="n"/>
      <c r="E639" s="9" t="n"/>
      <c r="F639" s="9" t="n"/>
    </row>
    <row r="640">
      <c r="D640" s="22" t="n"/>
      <c r="E640" s="9" t="n"/>
      <c r="F640" s="9" t="n"/>
    </row>
    <row r="641">
      <c r="D641" s="22" t="n"/>
      <c r="E641" s="9" t="n"/>
      <c r="F641" s="9" t="n"/>
    </row>
    <row r="642">
      <c r="D642" s="22" t="n"/>
      <c r="E642" s="9" t="n"/>
      <c r="F642" s="9" t="n"/>
    </row>
    <row r="643">
      <c r="D643" s="22" t="n"/>
      <c r="E643" s="9" t="n"/>
      <c r="F643" s="9" t="n"/>
    </row>
    <row r="644">
      <c r="D644" s="22" t="n"/>
      <c r="E644" s="9" t="n"/>
      <c r="F644" s="9" t="n"/>
    </row>
    <row r="645">
      <c r="D645" s="22" t="n"/>
      <c r="E645" s="9" t="n"/>
      <c r="F645" s="9" t="n"/>
    </row>
    <row r="646">
      <c r="D646" s="22" t="n"/>
      <c r="E646" s="9" t="n"/>
      <c r="F646" s="9" t="n"/>
    </row>
    <row r="647">
      <c r="D647" s="22" t="n"/>
      <c r="E647" s="9" t="n"/>
      <c r="F647" s="9" t="n"/>
    </row>
    <row r="648">
      <c r="D648" s="22" t="n"/>
      <c r="E648" s="9" t="n"/>
      <c r="F648" s="9" t="n"/>
    </row>
    <row r="649">
      <c r="D649" s="22" t="n"/>
      <c r="E649" s="9" t="n"/>
      <c r="F649" s="9" t="n"/>
    </row>
    <row r="650">
      <c r="D650" s="22" t="n"/>
      <c r="E650" s="9" t="n"/>
      <c r="F650" s="9" t="n"/>
    </row>
    <row r="651">
      <c r="D651" s="22" t="n"/>
      <c r="E651" s="9" t="n"/>
      <c r="F651" s="9" t="n"/>
    </row>
    <row r="652">
      <c r="D652" s="22" t="n"/>
      <c r="E652" s="9" t="n"/>
      <c r="F652" s="9" t="n"/>
    </row>
    <row r="653">
      <c r="D653" s="22" t="n"/>
      <c r="E653" s="9" t="n"/>
      <c r="F653" s="9" t="n"/>
    </row>
    <row r="654">
      <c r="D654" s="22" t="n"/>
      <c r="E654" s="9" t="n"/>
      <c r="F654" s="9" t="n"/>
    </row>
    <row r="655">
      <c r="D655" s="22" t="n"/>
      <c r="E655" s="9" t="n"/>
      <c r="F655" s="9" t="n"/>
    </row>
    <row r="656">
      <c r="D656" s="22" t="n"/>
      <c r="E656" s="9" t="n"/>
      <c r="F656" s="9" t="n"/>
    </row>
    <row r="657">
      <c r="D657" s="22" t="n"/>
      <c r="E657" s="9" t="n"/>
      <c r="F657" s="9" t="n"/>
    </row>
    <row r="658">
      <c r="D658" s="22" t="n"/>
      <c r="E658" s="9" t="n"/>
      <c r="F658" s="9" t="n"/>
    </row>
    <row r="659">
      <c r="D659" s="22" t="n"/>
      <c r="E659" s="9" t="n"/>
      <c r="F659" s="9" t="n"/>
    </row>
    <row r="660">
      <c r="D660" s="22" t="n"/>
      <c r="E660" s="9" t="n"/>
      <c r="F660" s="9" t="n"/>
    </row>
    <row r="661">
      <c r="D661" s="22" t="n"/>
      <c r="E661" s="9" t="n"/>
      <c r="F661" s="9" t="n"/>
    </row>
    <row r="662">
      <c r="D662" s="22" t="n"/>
      <c r="E662" s="9" t="n"/>
      <c r="F662" s="9" t="n"/>
    </row>
    <row r="663">
      <c r="D663" s="22" t="n"/>
      <c r="E663" s="9" t="n"/>
      <c r="F663" s="9" t="n"/>
    </row>
    <row r="664">
      <c r="D664" s="22" t="n"/>
      <c r="E664" s="9" t="n"/>
      <c r="F664" s="9" t="n"/>
    </row>
    <row r="665">
      <c r="D665" s="22" t="n"/>
      <c r="E665" s="9" t="n"/>
      <c r="F665" s="9" t="n"/>
    </row>
    <row r="666">
      <c r="D666" s="22" t="n"/>
      <c r="E666" s="9" t="n"/>
      <c r="F666" s="9" t="n"/>
    </row>
    <row r="667">
      <c r="D667" s="22" t="n"/>
      <c r="E667" s="9" t="n"/>
      <c r="F667" s="9" t="n"/>
    </row>
    <row r="668">
      <c r="D668" s="22" t="n"/>
      <c r="E668" s="9" t="n"/>
      <c r="F668" s="9" t="n"/>
    </row>
    <row r="669">
      <c r="D669" s="22" t="n"/>
      <c r="E669" s="9" t="n"/>
      <c r="F669" s="9" t="n"/>
    </row>
    <row r="670">
      <c r="D670" s="22" t="n"/>
      <c r="E670" s="9" t="n"/>
      <c r="F670" s="9" t="n"/>
    </row>
    <row r="671">
      <c r="D671" s="22" t="n"/>
      <c r="E671" s="9" t="n"/>
      <c r="F671" s="9" t="n"/>
    </row>
    <row r="672">
      <c r="D672" s="22" t="n"/>
      <c r="E672" s="9" t="n"/>
      <c r="F672" s="9" t="n"/>
    </row>
    <row r="673">
      <c r="D673" s="22" t="n"/>
      <c r="E673" s="9" t="n"/>
      <c r="F673" s="9" t="n"/>
    </row>
    <row r="674">
      <c r="D674" s="22" t="n"/>
      <c r="E674" s="9" t="n"/>
      <c r="F674" s="9" t="n"/>
    </row>
    <row r="675">
      <c r="D675" s="22" t="n"/>
      <c r="E675" s="9" t="n"/>
      <c r="F675" s="9" t="n"/>
    </row>
    <row r="676">
      <c r="D676" s="22" t="n"/>
      <c r="E676" s="9" t="n"/>
      <c r="F676" s="9" t="n"/>
    </row>
    <row r="677">
      <c r="D677" s="22" t="n"/>
      <c r="E677" s="9" t="n"/>
      <c r="F677" s="9" t="n"/>
    </row>
    <row r="678">
      <c r="D678" s="22" t="n"/>
      <c r="E678" s="9" t="n"/>
      <c r="F678" s="9" t="n"/>
    </row>
    <row r="679">
      <c r="D679" s="22" t="n"/>
      <c r="E679" s="9" t="n"/>
      <c r="F679" s="9" t="n"/>
    </row>
    <row r="680">
      <c r="D680" s="22" t="n"/>
      <c r="E680" s="9" t="n"/>
      <c r="F680" s="9" t="n"/>
    </row>
    <row r="681">
      <c r="D681" s="22" t="n"/>
      <c r="E681" s="9" t="n"/>
      <c r="F681" s="9" t="n"/>
    </row>
    <row r="682">
      <c r="D682" s="22" t="n"/>
      <c r="E682" s="9" t="n"/>
      <c r="F682" s="9" t="n"/>
    </row>
    <row r="683">
      <c r="D683" s="22" t="n"/>
      <c r="E683" s="9" t="n"/>
      <c r="F683" s="9" t="n"/>
    </row>
    <row r="684">
      <c r="D684" s="22" t="n"/>
      <c r="E684" s="9" t="n"/>
      <c r="F684" s="9" t="n"/>
    </row>
    <row r="685">
      <c r="D685" s="22" t="n"/>
      <c r="E685" s="9" t="n"/>
      <c r="F685" s="9" t="n"/>
    </row>
    <row r="686">
      <c r="D686" s="22" t="n"/>
      <c r="E686" s="9" t="n"/>
      <c r="F686" s="9" t="n"/>
    </row>
    <row r="687">
      <c r="D687" s="22" t="n"/>
      <c r="E687" s="9" t="n"/>
      <c r="F687" s="9" t="n"/>
    </row>
    <row r="688">
      <c r="D688" s="22" t="n"/>
      <c r="E688" s="9" t="n"/>
      <c r="F688" s="9" t="n"/>
    </row>
    <row r="689">
      <c r="D689" s="22" t="n"/>
      <c r="E689" s="9" t="n"/>
      <c r="F689" s="9" t="n"/>
    </row>
    <row r="690">
      <c r="D690" s="22" t="n"/>
      <c r="E690" s="9" t="n"/>
      <c r="F690" s="9" t="n"/>
    </row>
    <row r="691">
      <c r="D691" s="22" t="n"/>
      <c r="E691" s="9" t="n"/>
      <c r="F691" s="9" t="n"/>
    </row>
    <row r="692">
      <c r="D692" s="22" t="n"/>
      <c r="E692" s="9" t="n"/>
      <c r="F692" s="9" t="n"/>
    </row>
    <row r="693">
      <c r="D693" s="22" t="n"/>
      <c r="E693" s="9" t="n"/>
      <c r="F693" s="9" t="n"/>
    </row>
    <row r="694">
      <c r="D694" s="22" t="n"/>
      <c r="E694" s="9" t="n"/>
      <c r="F694" s="9" t="n"/>
    </row>
    <row r="695">
      <c r="D695" s="22" t="n"/>
      <c r="E695" s="9" t="n"/>
      <c r="F695" s="9" t="n"/>
    </row>
    <row r="696">
      <c r="D696" s="22" t="n"/>
      <c r="E696" s="9" t="n"/>
      <c r="F696" s="9" t="n"/>
    </row>
    <row r="697">
      <c r="D697" s="22" t="n"/>
      <c r="E697" s="9" t="n"/>
      <c r="F697" s="9" t="n"/>
    </row>
    <row r="698">
      <c r="D698" s="22" t="n"/>
      <c r="E698" s="9" t="n"/>
      <c r="F698" s="9" t="n"/>
    </row>
    <row r="699">
      <c r="D699" s="22" t="n"/>
      <c r="E699" s="9" t="n"/>
      <c r="F699" s="9" t="n"/>
    </row>
    <row r="700">
      <c r="D700" s="22" t="n"/>
      <c r="E700" s="9" t="n"/>
      <c r="F700" s="9" t="n"/>
    </row>
    <row r="701">
      <c r="D701" s="22" t="n"/>
      <c r="E701" s="9" t="n"/>
      <c r="F701" s="9" t="n"/>
    </row>
    <row r="702">
      <c r="D702" s="22" t="n"/>
      <c r="E702" s="9" t="n"/>
      <c r="F702" s="9" t="n"/>
    </row>
    <row r="703">
      <c r="D703" s="22" t="n"/>
      <c r="E703" s="9" t="n"/>
      <c r="F703" s="9" t="n"/>
    </row>
    <row r="704">
      <c r="D704" s="22" t="n"/>
      <c r="E704" s="9" t="n"/>
      <c r="F704" s="9" t="n"/>
    </row>
    <row r="705">
      <c r="D705" s="22" t="n"/>
      <c r="E705" s="9" t="n"/>
      <c r="F705" s="9" t="n"/>
    </row>
    <row r="706">
      <c r="D706" s="22" t="n"/>
      <c r="E706" s="9" t="n"/>
      <c r="F706" s="9" t="n"/>
    </row>
    <row r="707">
      <c r="D707" s="22" t="n"/>
      <c r="E707" s="9" t="n"/>
      <c r="F707" s="9" t="n"/>
    </row>
    <row r="708">
      <c r="D708" s="22" t="n"/>
      <c r="E708" s="9" t="n"/>
      <c r="F708" s="9" t="n"/>
    </row>
    <row r="709">
      <c r="D709" s="22" t="n"/>
      <c r="E709" s="9" t="n"/>
      <c r="F709" s="9" t="n"/>
    </row>
    <row r="710">
      <c r="D710" s="22" t="n"/>
      <c r="E710" s="9" t="n"/>
      <c r="F710" s="9" t="n"/>
    </row>
    <row r="711">
      <c r="D711" s="22" t="n"/>
      <c r="E711" s="9" t="n"/>
      <c r="F711" s="9" t="n"/>
    </row>
    <row r="712">
      <c r="D712" s="22" t="n"/>
      <c r="E712" s="9" t="n"/>
      <c r="F712" s="9" t="n"/>
    </row>
    <row r="713">
      <c r="D713" s="22" t="n"/>
      <c r="E713" s="9" t="n"/>
      <c r="F713" s="9" t="n"/>
    </row>
    <row r="714">
      <c r="D714" s="22" t="n"/>
      <c r="E714" s="9" t="n"/>
      <c r="F714" s="9" t="n"/>
    </row>
    <row r="715">
      <c r="D715" s="22" t="n"/>
      <c r="E715" s="9" t="n"/>
      <c r="F715" s="9" t="n"/>
    </row>
    <row r="716">
      <c r="D716" s="22" t="n"/>
      <c r="E716" s="9" t="n"/>
      <c r="F716" s="9" t="n"/>
    </row>
    <row r="717">
      <c r="D717" s="22" t="n"/>
      <c r="E717" s="9" t="n"/>
      <c r="F717" s="9" t="n"/>
    </row>
    <row r="718">
      <c r="D718" s="22" t="n"/>
      <c r="E718" s="9" t="n"/>
      <c r="F718" s="9" t="n"/>
    </row>
    <row r="719">
      <c r="D719" s="22" t="n"/>
      <c r="E719" s="9" t="n"/>
      <c r="F719" s="9" t="n"/>
    </row>
    <row r="720">
      <c r="D720" s="22" t="n"/>
      <c r="E720" s="9" t="n"/>
      <c r="F720" s="9" t="n"/>
    </row>
    <row r="721">
      <c r="D721" s="22" t="n"/>
      <c r="E721" s="9" t="n"/>
      <c r="F721" s="9" t="n"/>
    </row>
    <row r="722">
      <c r="D722" s="22" t="n"/>
      <c r="E722" s="9" t="n"/>
      <c r="F722" s="9" t="n"/>
    </row>
    <row r="723">
      <c r="D723" s="22" t="n"/>
      <c r="E723" s="9" t="n"/>
      <c r="F723" s="9" t="n"/>
    </row>
    <row r="724">
      <c r="D724" s="22" t="n"/>
      <c r="E724" s="9" t="n"/>
      <c r="F724" s="9" t="n"/>
    </row>
    <row r="725">
      <c r="D725" s="22" t="n"/>
      <c r="E725" s="9" t="n"/>
      <c r="F725" s="9" t="n"/>
    </row>
    <row r="726">
      <c r="D726" s="22" t="n"/>
      <c r="E726" s="9" t="n"/>
      <c r="F726" s="9" t="n"/>
    </row>
    <row r="727">
      <c r="D727" s="22" t="n"/>
      <c r="E727" s="9" t="n"/>
      <c r="F727" s="9" t="n"/>
    </row>
    <row r="728">
      <c r="D728" s="22" t="n"/>
      <c r="E728" s="9" t="n"/>
      <c r="F728" s="9" t="n"/>
    </row>
    <row r="729">
      <c r="D729" s="22" t="n"/>
      <c r="E729" s="9" t="n"/>
      <c r="F729" s="9" t="n"/>
    </row>
    <row r="730">
      <c r="D730" s="22" t="n"/>
      <c r="E730" s="9" t="n"/>
      <c r="F730" s="9" t="n"/>
    </row>
    <row r="731">
      <c r="D731" s="22" t="n"/>
      <c r="E731" s="9" t="n"/>
      <c r="F731" s="9" t="n"/>
    </row>
    <row r="732">
      <c r="D732" s="22" t="n"/>
      <c r="E732" s="9" t="n"/>
      <c r="F732" s="9" t="n"/>
    </row>
    <row r="733">
      <c r="D733" s="22" t="n"/>
      <c r="E733" s="9" t="n"/>
      <c r="F733" s="9" t="n"/>
    </row>
    <row r="734">
      <c r="D734" s="22" t="n"/>
      <c r="E734" s="9" t="n"/>
      <c r="F734" s="9" t="n"/>
    </row>
    <row r="735">
      <c r="D735" s="22" t="n"/>
      <c r="E735" s="9" t="n"/>
      <c r="F735" s="9" t="n"/>
    </row>
    <row r="736">
      <c r="D736" s="22" t="n"/>
      <c r="E736" s="9" t="n"/>
      <c r="F736" s="9" t="n"/>
    </row>
    <row r="737">
      <c r="D737" s="22" t="n"/>
      <c r="E737" s="9" t="n"/>
      <c r="F737" s="9" t="n"/>
    </row>
    <row r="738">
      <c r="D738" s="22" t="n"/>
      <c r="E738" s="9" t="n"/>
      <c r="F738" s="9" t="n"/>
    </row>
    <row r="739">
      <c r="D739" s="22" t="n"/>
      <c r="E739" s="9" t="n"/>
      <c r="F739" s="9" t="n"/>
    </row>
    <row r="740">
      <c r="D740" s="22" t="n"/>
      <c r="E740" s="9" t="n"/>
      <c r="F740" s="9" t="n"/>
    </row>
    <row r="741">
      <c r="D741" s="22" t="n"/>
      <c r="E741" s="9" t="n"/>
      <c r="F741" s="9" t="n"/>
    </row>
    <row r="742">
      <c r="D742" s="22" t="n"/>
      <c r="E742" s="9" t="n"/>
      <c r="F742" s="9" t="n"/>
    </row>
    <row r="743">
      <c r="D743" s="22" t="n"/>
      <c r="E743" s="9" t="n"/>
      <c r="F743" s="9" t="n"/>
    </row>
    <row r="744">
      <c r="D744" s="22" t="n"/>
      <c r="E744" s="9" t="n"/>
      <c r="F744" s="9" t="n"/>
    </row>
    <row r="745">
      <c r="D745" s="22" t="n"/>
      <c r="E745" s="9" t="n"/>
      <c r="F745" s="9" t="n"/>
    </row>
    <row r="746">
      <c r="D746" s="22" t="n"/>
      <c r="E746" s="9" t="n"/>
      <c r="F746" s="9" t="n"/>
    </row>
    <row r="747">
      <c r="D747" s="22" t="n"/>
      <c r="E747" s="9" t="n"/>
      <c r="F747" s="9" t="n"/>
    </row>
    <row r="748">
      <c r="D748" s="22" t="n"/>
      <c r="E748" s="9" t="n"/>
      <c r="F748" s="9" t="n"/>
    </row>
    <row r="749">
      <c r="D749" s="22" t="n"/>
      <c r="E749" s="9" t="n"/>
      <c r="F749" s="9" t="n"/>
    </row>
    <row r="750">
      <c r="D750" s="22" t="n"/>
      <c r="E750" s="9" t="n"/>
      <c r="F750" s="9" t="n"/>
    </row>
    <row r="751">
      <c r="D751" s="22" t="n"/>
      <c r="E751" s="9" t="n"/>
      <c r="F751" s="9" t="n"/>
    </row>
    <row r="752">
      <c r="D752" s="22" t="n"/>
      <c r="E752" s="9" t="n"/>
      <c r="F752" s="9" t="n"/>
    </row>
    <row r="753">
      <c r="D753" s="22" t="n"/>
      <c r="E753" s="9" t="n"/>
      <c r="F753" s="9" t="n"/>
    </row>
    <row r="754">
      <c r="D754" s="22" t="n"/>
      <c r="E754" s="9" t="n"/>
      <c r="F754" s="9" t="n"/>
    </row>
    <row r="755">
      <c r="D755" s="22" t="n"/>
      <c r="E755" s="9" t="n"/>
      <c r="F755" s="9" t="n"/>
    </row>
    <row r="756">
      <c r="D756" s="22" t="n"/>
      <c r="E756" s="9" t="n"/>
      <c r="F756" s="9" t="n"/>
    </row>
    <row r="757">
      <c r="D757" s="22" t="n"/>
      <c r="E757" s="9" t="n"/>
      <c r="F757" s="9" t="n"/>
    </row>
    <row r="758">
      <c r="D758" s="22" t="n"/>
      <c r="E758" s="9" t="n"/>
      <c r="F758" s="9" t="n"/>
    </row>
    <row r="759">
      <c r="D759" s="22" t="n"/>
      <c r="E759" s="9" t="n"/>
      <c r="F759" s="9" t="n"/>
    </row>
    <row r="760">
      <c r="D760" s="22" t="n"/>
      <c r="E760" s="9" t="n"/>
      <c r="F760" s="9" t="n"/>
    </row>
    <row r="761">
      <c r="D761" s="22" t="n"/>
      <c r="E761" s="9" t="n"/>
      <c r="F761" s="9" t="n"/>
    </row>
    <row r="762">
      <c r="D762" s="22" t="n"/>
      <c r="E762" s="9" t="n"/>
      <c r="F762" s="9" t="n"/>
    </row>
    <row r="763">
      <c r="D763" s="22" t="n"/>
      <c r="E763" s="9" t="n"/>
      <c r="F763" s="9" t="n"/>
    </row>
    <row r="764">
      <c r="D764" s="22" t="n"/>
      <c r="E764" s="9" t="n"/>
      <c r="F764" s="9" t="n"/>
    </row>
    <row r="765">
      <c r="D765" s="22" t="n"/>
      <c r="E765" s="9" t="n"/>
      <c r="F765" s="9" t="n"/>
    </row>
    <row r="766">
      <c r="D766" s="22" t="n"/>
      <c r="E766" s="9" t="n"/>
      <c r="F766" s="9" t="n"/>
    </row>
    <row r="767">
      <c r="D767" s="22" t="n"/>
      <c r="E767" s="9" t="n"/>
      <c r="F767" s="9" t="n"/>
    </row>
    <row r="768">
      <c r="D768" s="22" t="n"/>
      <c r="E768" s="9" t="n"/>
      <c r="F768" s="9" t="n"/>
    </row>
    <row r="769">
      <c r="D769" s="22" t="n"/>
      <c r="E769" s="9" t="n"/>
      <c r="F769" s="9" t="n"/>
    </row>
    <row r="770">
      <c r="D770" s="22" t="n"/>
      <c r="E770" s="9" t="n"/>
      <c r="F770" s="9" t="n"/>
    </row>
    <row r="771">
      <c r="D771" s="22" t="n"/>
      <c r="E771" s="9" t="n"/>
      <c r="F771" s="9" t="n"/>
    </row>
    <row r="772">
      <c r="D772" s="22" t="n"/>
      <c r="E772" s="9" t="n"/>
      <c r="F772" s="9" t="n"/>
    </row>
    <row r="773">
      <c r="D773" s="22" t="n"/>
      <c r="E773" s="9" t="n"/>
      <c r="F773" s="9" t="n"/>
    </row>
    <row r="774">
      <c r="D774" s="22" t="n"/>
      <c r="E774" s="9" t="n"/>
      <c r="F774" s="9" t="n"/>
    </row>
    <row r="775">
      <c r="D775" s="22" t="n"/>
      <c r="E775" s="9" t="n"/>
      <c r="F775" s="9" t="n"/>
    </row>
    <row r="776">
      <c r="D776" s="22" t="n"/>
      <c r="E776" s="9" t="n"/>
      <c r="F776" s="9" t="n"/>
    </row>
    <row r="777">
      <c r="D777" s="22" t="n"/>
      <c r="E777" s="9" t="n"/>
      <c r="F777" s="9" t="n"/>
    </row>
    <row r="778">
      <c r="D778" s="22" t="n"/>
      <c r="E778" s="9" t="n"/>
      <c r="F778" s="9" t="n"/>
    </row>
    <row r="779">
      <c r="D779" s="22" t="n"/>
      <c r="E779" s="9" t="n"/>
      <c r="F779" s="9" t="n"/>
    </row>
    <row r="780">
      <c r="D780" s="22" t="n"/>
      <c r="E780" s="9" t="n"/>
      <c r="F780" s="9" t="n"/>
    </row>
    <row r="781">
      <c r="D781" s="22" t="n"/>
      <c r="E781" s="9" t="n"/>
      <c r="F781" s="9" t="n"/>
    </row>
    <row r="782">
      <c r="D782" s="22" t="n"/>
      <c r="E782" s="9" t="n"/>
      <c r="F782" s="9" t="n"/>
    </row>
    <row r="783">
      <c r="D783" s="22" t="n"/>
      <c r="E783" s="9" t="n"/>
      <c r="F783" s="9" t="n"/>
    </row>
    <row r="784">
      <c r="D784" s="22" t="n"/>
      <c r="E784" s="9" t="n"/>
      <c r="F784" s="9" t="n"/>
    </row>
    <row r="785">
      <c r="D785" s="22" t="n"/>
      <c r="E785" s="9" t="n"/>
      <c r="F785" s="9" t="n"/>
    </row>
    <row r="786">
      <c r="D786" s="22" t="n"/>
      <c r="E786" s="9" t="n"/>
      <c r="F786" s="9" t="n"/>
    </row>
    <row r="787">
      <c r="D787" s="22" t="n"/>
      <c r="E787" s="9" t="n"/>
      <c r="F787" s="9" t="n"/>
    </row>
    <row r="788">
      <c r="D788" s="22" t="n"/>
      <c r="E788" s="9" t="n"/>
      <c r="F788" s="9" t="n"/>
    </row>
    <row r="789">
      <c r="D789" s="22" t="n"/>
      <c r="E789" s="9" t="n"/>
      <c r="F789" s="9" t="n"/>
    </row>
    <row r="790">
      <c r="D790" s="22" t="n"/>
      <c r="E790" s="9" t="n"/>
      <c r="F790" s="9" t="n"/>
    </row>
    <row r="791">
      <c r="D791" s="22" t="n"/>
      <c r="E791" s="9" t="n"/>
      <c r="F791" s="9" t="n"/>
    </row>
    <row r="792">
      <c r="D792" s="22" t="n"/>
      <c r="E792" s="9" t="n"/>
      <c r="F792" s="9" t="n"/>
    </row>
    <row r="793">
      <c r="D793" s="22" t="n"/>
      <c r="E793" s="9" t="n"/>
      <c r="F793" s="9" t="n"/>
    </row>
    <row r="794">
      <c r="D794" s="22" t="n"/>
      <c r="E794" s="9" t="n"/>
      <c r="F794" s="9" t="n"/>
    </row>
    <row r="795">
      <c r="D795" s="22" t="n"/>
      <c r="E795" s="9" t="n"/>
      <c r="F795" s="9" t="n"/>
    </row>
    <row r="796">
      <c r="D796" s="22" t="n"/>
      <c r="E796" s="9" t="n"/>
      <c r="F796" s="9" t="n"/>
    </row>
    <row r="797">
      <c r="D797" s="22" t="n"/>
      <c r="E797" s="9" t="n"/>
      <c r="F797" s="9" t="n"/>
    </row>
    <row r="798">
      <c r="D798" s="22" t="n"/>
      <c r="E798" s="9" t="n"/>
      <c r="F798" s="9" t="n"/>
    </row>
    <row r="799">
      <c r="D799" s="22" t="n"/>
      <c r="E799" s="9" t="n"/>
      <c r="F799" s="9" t="n"/>
    </row>
    <row r="800">
      <c r="D800" s="22" t="n"/>
      <c r="E800" s="9" t="n"/>
      <c r="F800" s="9" t="n"/>
    </row>
    <row r="801">
      <c r="D801" s="22" t="n"/>
      <c r="E801" s="9" t="n"/>
      <c r="F801" s="9" t="n"/>
    </row>
    <row r="802">
      <c r="D802" s="22" t="n"/>
      <c r="E802" s="9" t="n"/>
      <c r="F802" s="9" t="n"/>
    </row>
    <row r="803">
      <c r="D803" s="22" t="n"/>
      <c r="E803" s="9" t="n"/>
      <c r="F803" s="9" t="n"/>
    </row>
    <row r="804">
      <c r="D804" s="22" t="n"/>
      <c r="E804" s="9" t="n"/>
      <c r="F804" s="9" t="n"/>
    </row>
    <row r="805">
      <c r="D805" s="22" t="n"/>
      <c r="E805" s="9" t="n"/>
      <c r="F805" s="9" t="n"/>
    </row>
    <row r="806">
      <c r="D806" s="22" t="n"/>
      <c r="E806" s="9" t="n"/>
      <c r="F806" s="9" t="n"/>
    </row>
    <row r="807">
      <c r="D807" s="22" t="n"/>
      <c r="E807" s="9" t="n"/>
      <c r="F807" s="9" t="n"/>
    </row>
    <row r="808">
      <c r="D808" s="22" t="n"/>
      <c r="E808" s="9" t="n"/>
      <c r="F808" s="9" t="n"/>
    </row>
    <row r="809">
      <c r="D809" s="22" t="n"/>
      <c r="E809" s="9" t="n"/>
      <c r="F809" s="9" t="n"/>
    </row>
    <row r="810">
      <c r="D810" s="22" t="n"/>
      <c r="E810" s="9" t="n"/>
      <c r="F810" s="9" t="n"/>
    </row>
    <row r="811">
      <c r="D811" s="22" t="n"/>
      <c r="E811" s="9" t="n"/>
      <c r="F811" s="9" t="n"/>
    </row>
    <row r="812">
      <c r="D812" s="22" t="n"/>
      <c r="E812" s="9" t="n"/>
      <c r="F812" s="9" t="n"/>
    </row>
    <row r="813">
      <c r="D813" s="22" t="n"/>
      <c r="E813" s="9" t="n"/>
      <c r="F813" s="9" t="n"/>
    </row>
    <row r="814">
      <c r="D814" s="22" t="n"/>
      <c r="E814" s="9" t="n"/>
      <c r="F814" s="9" t="n"/>
    </row>
    <row r="815">
      <c r="D815" s="22" t="n"/>
      <c r="E815" s="9" t="n"/>
      <c r="F815" s="9" t="n"/>
    </row>
    <row r="816">
      <c r="D816" s="22" t="n"/>
      <c r="E816" s="9" t="n"/>
      <c r="F816" s="9" t="n"/>
    </row>
    <row r="817">
      <c r="D817" s="22" t="n"/>
      <c r="E817" s="9" t="n"/>
      <c r="F817" s="9" t="n"/>
    </row>
    <row r="818">
      <c r="D818" s="22" t="n"/>
      <c r="E818" s="9" t="n"/>
      <c r="F818" s="9" t="n"/>
    </row>
    <row r="819">
      <c r="D819" s="22" t="n"/>
      <c r="E819" s="9" t="n"/>
      <c r="F819" s="9" t="n"/>
    </row>
    <row r="820">
      <c r="D820" s="22" t="n"/>
      <c r="E820" s="9" t="n"/>
      <c r="F820" s="9" t="n"/>
    </row>
    <row r="821">
      <c r="D821" s="22" t="n"/>
      <c r="E821" s="9" t="n"/>
      <c r="F821" s="9" t="n"/>
    </row>
    <row r="822">
      <c r="D822" s="22" t="n"/>
      <c r="E822" s="9" t="n"/>
      <c r="F822" s="9" t="n"/>
    </row>
    <row r="823">
      <c r="D823" s="22" t="n"/>
      <c r="E823" s="9" t="n"/>
      <c r="F823" s="9" t="n"/>
    </row>
    <row r="824">
      <c r="D824" s="22" t="n"/>
      <c r="E824" s="9" t="n"/>
      <c r="F824" s="9" t="n"/>
    </row>
    <row r="825">
      <c r="D825" s="22" t="n"/>
      <c r="E825" s="9" t="n"/>
      <c r="F825" s="9" t="n"/>
    </row>
    <row r="826">
      <c r="D826" s="22" t="n"/>
      <c r="E826" s="9" t="n"/>
      <c r="F826" s="9" t="n"/>
    </row>
    <row r="827">
      <c r="D827" s="22" t="n"/>
      <c r="E827" s="9" t="n"/>
      <c r="F827" s="9" t="n"/>
    </row>
    <row r="828">
      <c r="D828" s="22" t="n"/>
      <c r="E828" s="9" t="n"/>
      <c r="F828" s="9" t="n"/>
    </row>
    <row r="829">
      <c r="D829" s="22" t="n"/>
      <c r="E829" s="9" t="n"/>
      <c r="F829" s="9" t="n"/>
    </row>
    <row r="830">
      <c r="D830" s="22" t="n"/>
      <c r="E830" s="9" t="n"/>
      <c r="F830" s="9" t="n"/>
    </row>
    <row r="831">
      <c r="D831" s="22" t="n"/>
      <c r="E831" s="9" t="n"/>
      <c r="F831" s="9" t="n"/>
    </row>
    <row r="832">
      <c r="D832" s="22" t="n"/>
      <c r="E832" s="9" t="n"/>
      <c r="F832" s="9" t="n"/>
    </row>
    <row r="833">
      <c r="D833" s="22" t="n"/>
      <c r="E833" s="9" t="n"/>
      <c r="F833" s="9" t="n"/>
    </row>
    <row r="834">
      <c r="D834" s="22" t="n"/>
      <c r="E834" s="9" t="n"/>
      <c r="F834" s="9" t="n"/>
    </row>
    <row r="835">
      <c r="D835" s="22" t="n"/>
      <c r="E835" s="9" t="n"/>
      <c r="F835" s="9" t="n"/>
    </row>
    <row r="836">
      <c r="D836" s="22" t="n"/>
      <c r="E836" s="9" t="n"/>
      <c r="F836" s="9" t="n"/>
    </row>
    <row r="837">
      <c r="D837" s="22" t="n"/>
      <c r="E837" s="9" t="n"/>
      <c r="F837" s="9" t="n"/>
    </row>
    <row r="838">
      <c r="D838" s="22" t="n"/>
      <c r="E838" s="9" t="n"/>
      <c r="F838" s="9" t="n"/>
    </row>
    <row r="839">
      <c r="D839" s="22" t="n"/>
      <c r="E839" s="9" t="n"/>
      <c r="F839" s="9" t="n"/>
    </row>
    <row r="840">
      <c r="D840" s="22" t="n"/>
      <c r="E840" s="9" t="n"/>
      <c r="F840" s="9" t="n"/>
    </row>
    <row r="841">
      <c r="D841" s="22" t="n"/>
      <c r="E841" s="9" t="n"/>
      <c r="F841" s="9" t="n"/>
    </row>
    <row r="842">
      <c r="D842" s="22" t="n"/>
      <c r="E842" s="9" t="n"/>
      <c r="F842" s="9" t="n"/>
    </row>
    <row r="843">
      <c r="D843" s="22" t="n"/>
      <c r="E843" s="9" t="n"/>
      <c r="F843" s="9" t="n"/>
    </row>
    <row r="844">
      <c r="D844" s="22" t="n"/>
      <c r="E844" s="9" t="n"/>
      <c r="F844" s="9" t="n"/>
    </row>
    <row r="845">
      <c r="D845" s="22" t="n"/>
      <c r="E845" s="9" t="n"/>
      <c r="F845" s="9" t="n"/>
    </row>
    <row r="846">
      <c r="D846" s="22" t="n"/>
      <c r="E846" s="9" t="n"/>
      <c r="F846" s="9" t="n"/>
    </row>
    <row r="847">
      <c r="D847" s="22" t="n"/>
      <c r="E847" s="9" t="n"/>
      <c r="F847" s="9" t="n"/>
    </row>
    <row r="848">
      <c r="D848" s="22" t="n"/>
      <c r="E848" s="9" t="n"/>
      <c r="F848" s="9" t="n"/>
    </row>
    <row r="849">
      <c r="D849" s="22" t="n"/>
      <c r="E849" s="9" t="n"/>
      <c r="F849" s="9" t="n"/>
    </row>
    <row r="850">
      <c r="D850" s="22" t="n"/>
      <c r="E850" s="9" t="n"/>
      <c r="F850" s="9" t="n"/>
    </row>
    <row r="851">
      <c r="D851" s="22" t="n"/>
      <c r="E851" s="9" t="n"/>
      <c r="F851" s="9" t="n"/>
    </row>
    <row r="852">
      <c r="D852" s="22" t="n"/>
      <c r="E852" s="9" t="n"/>
      <c r="F852" s="9" t="n"/>
    </row>
    <row r="853">
      <c r="D853" s="22" t="n"/>
      <c r="E853" s="9" t="n"/>
      <c r="F853" s="9" t="n"/>
    </row>
    <row r="854">
      <c r="D854" s="22" t="n"/>
      <c r="E854" s="9" t="n"/>
      <c r="F854" s="9" t="n"/>
    </row>
    <row r="855">
      <c r="D855" s="22" t="n"/>
      <c r="E855" s="9" t="n"/>
      <c r="F855" s="9" t="n"/>
    </row>
    <row r="856">
      <c r="D856" s="22" t="n"/>
      <c r="E856" s="9" t="n"/>
      <c r="F856" s="9" t="n"/>
    </row>
    <row r="857">
      <c r="D857" s="22" t="n"/>
      <c r="E857" s="9" t="n"/>
      <c r="F857" s="9" t="n"/>
    </row>
    <row r="858">
      <c r="D858" s="22" t="n"/>
      <c r="E858" s="9" t="n"/>
      <c r="F858" s="9" t="n"/>
    </row>
    <row r="859">
      <c r="D859" s="22" t="n"/>
      <c r="E859" s="9" t="n"/>
      <c r="F859" s="9" t="n"/>
    </row>
    <row r="860">
      <c r="D860" s="22" t="n"/>
      <c r="E860" s="9" t="n"/>
      <c r="F860" s="9" t="n"/>
    </row>
    <row r="861">
      <c r="D861" s="22" t="n"/>
      <c r="E861" s="9" t="n"/>
      <c r="F861" s="9" t="n"/>
    </row>
    <row r="862">
      <c r="D862" s="22" t="n"/>
      <c r="E862" s="9" t="n"/>
      <c r="F862" s="9" t="n"/>
    </row>
    <row r="863">
      <c r="D863" s="22" t="n"/>
      <c r="E863" s="9" t="n"/>
      <c r="F863" s="9" t="n"/>
    </row>
    <row r="864">
      <c r="D864" s="22" t="n"/>
      <c r="E864" s="9" t="n"/>
      <c r="F864" s="9" t="n"/>
    </row>
    <row r="865">
      <c r="D865" s="22" t="n"/>
      <c r="E865" s="9" t="n"/>
      <c r="F865" s="9" t="n"/>
    </row>
    <row r="866">
      <c r="D866" s="22" t="n"/>
      <c r="E866" s="9" t="n"/>
      <c r="F866" s="9" t="n"/>
    </row>
    <row r="867">
      <c r="D867" s="22" t="n"/>
      <c r="E867" s="9" t="n"/>
      <c r="F867" s="9" t="n"/>
    </row>
    <row r="868">
      <c r="D868" s="22" t="n"/>
      <c r="E868" s="9" t="n"/>
      <c r="F868" s="9" t="n"/>
    </row>
    <row r="869">
      <c r="D869" s="22" t="n"/>
      <c r="E869" s="9" t="n"/>
      <c r="F869" s="9" t="n"/>
    </row>
    <row r="870">
      <c r="D870" s="22" t="n"/>
      <c r="E870" s="9" t="n"/>
      <c r="F870" s="9" t="n"/>
    </row>
    <row r="871">
      <c r="D871" s="22" t="n"/>
      <c r="E871" s="9" t="n"/>
      <c r="F871" s="9" t="n"/>
    </row>
    <row r="872">
      <c r="D872" s="22" t="n"/>
      <c r="E872" s="9" t="n"/>
      <c r="F872" s="9" t="n"/>
    </row>
    <row r="873">
      <c r="D873" s="22" t="n"/>
      <c r="E873" s="9" t="n"/>
      <c r="F873" s="9" t="n"/>
    </row>
    <row r="874">
      <c r="D874" s="22" t="n"/>
      <c r="E874" s="9" t="n"/>
      <c r="F874" s="9" t="n"/>
    </row>
    <row r="875">
      <c r="D875" s="22" t="n"/>
      <c r="E875" s="9" t="n"/>
      <c r="F875" s="9" t="n"/>
    </row>
    <row r="876">
      <c r="D876" s="22" t="n"/>
      <c r="E876" s="9" t="n"/>
      <c r="F876" s="9" t="n"/>
    </row>
    <row r="877">
      <c r="D877" s="22" t="n"/>
      <c r="E877" s="9" t="n"/>
      <c r="F877" s="9" t="n"/>
    </row>
    <row r="878">
      <c r="D878" s="22" t="n"/>
      <c r="E878" s="9" t="n"/>
      <c r="F878" s="9" t="n"/>
    </row>
    <row r="879">
      <c r="D879" s="22" t="n"/>
      <c r="E879" s="9" t="n"/>
      <c r="F879" s="9" t="n"/>
    </row>
    <row r="880">
      <c r="D880" s="22" t="n"/>
      <c r="E880" s="9" t="n"/>
      <c r="F880" s="9" t="n"/>
    </row>
    <row r="881">
      <c r="D881" s="22" t="n"/>
      <c r="E881" s="9" t="n"/>
      <c r="F881" s="9" t="n"/>
    </row>
    <row r="882">
      <c r="D882" s="22" t="n"/>
      <c r="E882" s="9" t="n"/>
      <c r="F882" s="9" t="n"/>
    </row>
    <row r="883">
      <c r="D883" s="22" t="n"/>
      <c r="E883" s="9" t="n"/>
      <c r="F883" s="9" t="n"/>
    </row>
    <row r="884">
      <c r="D884" s="22" t="n"/>
      <c r="E884" s="9" t="n"/>
      <c r="F884" s="9" t="n"/>
    </row>
    <row r="885">
      <c r="D885" s="22" t="n"/>
      <c r="E885" s="9" t="n"/>
      <c r="F885" s="9" t="n"/>
    </row>
    <row r="886">
      <c r="D886" s="22" t="n"/>
      <c r="E886" s="9" t="n"/>
      <c r="F886" s="9" t="n"/>
    </row>
    <row r="887">
      <c r="D887" s="22" t="n"/>
      <c r="E887" s="9" t="n"/>
      <c r="F887" s="9" t="n"/>
    </row>
    <row r="888">
      <c r="D888" s="22" t="n"/>
      <c r="E888" s="9" t="n"/>
      <c r="F888" s="9" t="n"/>
    </row>
    <row r="889">
      <c r="D889" s="22" t="n"/>
      <c r="E889" s="9" t="n"/>
      <c r="F889" s="9" t="n"/>
    </row>
    <row r="890">
      <c r="D890" s="22" t="n"/>
      <c r="E890" s="9" t="n"/>
      <c r="F890" s="9" t="n"/>
    </row>
    <row r="891">
      <c r="D891" s="22" t="n"/>
      <c r="E891" s="9" t="n"/>
      <c r="F891" s="9" t="n"/>
    </row>
    <row r="892">
      <c r="D892" s="22" t="n"/>
      <c r="E892" s="9" t="n"/>
      <c r="F892" s="9" t="n"/>
    </row>
    <row r="893">
      <c r="D893" s="22" t="n"/>
      <c r="E893" s="9" t="n"/>
      <c r="F893" s="9" t="n"/>
    </row>
    <row r="894">
      <c r="D894" s="22" t="n"/>
      <c r="E894" s="9" t="n"/>
      <c r="F894" s="9" t="n"/>
    </row>
    <row r="895">
      <c r="D895" s="22" t="n"/>
      <c r="E895" s="9" t="n"/>
      <c r="F895" s="9" t="n"/>
    </row>
    <row r="896">
      <c r="D896" s="22" t="n"/>
      <c r="E896" s="9" t="n"/>
      <c r="F896" s="9" t="n"/>
    </row>
    <row r="897">
      <c r="D897" s="22" t="n"/>
      <c r="E897" s="9" t="n"/>
      <c r="F897" s="9" t="n"/>
    </row>
    <row r="898">
      <c r="D898" s="22" t="n"/>
      <c r="E898" s="9" t="n"/>
      <c r="F898" s="9" t="n"/>
    </row>
    <row r="899">
      <c r="D899" s="22" t="n"/>
      <c r="E899" s="9" t="n"/>
      <c r="F899" s="9" t="n"/>
    </row>
    <row r="900">
      <c r="D900" s="22" t="n"/>
      <c r="E900" s="9" t="n"/>
      <c r="F900" s="9" t="n"/>
    </row>
    <row r="901">
      <c r="D901" s="22" t="n"/>
      <c r="E901" s="9" t="n"/>
      <c r="F901" s="9" t="n"/>
    </row>
    <row r="902">
      <c r="D902" s="22" t="n"/>
      <c r="E902" s="9" t="n"/>
      <c r="F902" s="9" t="n"/>
    </row>
    <row r="903">
      <c r="D903" s="22" t="n"/>
      <c r="E903" s="9" t="n"/>
      <c r="F903" s="9" t="n"/>
    </row>
    <row r="904">
      <c r="D904" s="22" t="n"/>
      <c r="E904" s="9" t="n"/>
      <c r="F904" s="9" t="n"/>
    </row>
    <row r="905">
      <c r="D905" s="22" t="n"/>
      <c r="E905" s="9" t="n"/>
      <c r="F905" s="9" t="n"/>
    </row>
    <row r="906">
      <c r="D906" s="22" t="n"/>
      <c r="E906" s="9" t="n"/>
      <c r="F906" s="9" t="n"/>
    </row>
    <row r="907">
      <c r="D907" s="22" t="n"/>
      <c r="E907" s="9" t="n"/>
      <c r="F907" s="9" t="n"/>
    </row>
    <row r="908">
      <c r="D908" s="22" t="n"/>
      <c r="E908" s="9" t="n"/>
      <c r="F908" s="9" t="n"/>
    </row>
    <row r="909">
      <c r="D909" s="22" t="n"/>
      <c r="E909" s="9" t="n"/>
      <c r="F909" s="9" t="n"/>
    </row>
    <row r="910">
      <c r="D910" s="22" t="n"/>
      <c r="E910" s="9" t="n"/>
      <c r="F910" s="9" t="n"/>
    </row>
    <row r="911">
      <c r="D911" s="22" t="n"/>
      <c r="E911" s="9" t="n"/>
      <c r="F911" s="9" t="n"/>
    </row>
    <row r="912">
      <c r="D912" s="22" t="n"/>
      <c r="E912" s="9" t="n"/>
      <c r="F912" s="9" t="n"/>
    </row>
    <row r="913">
      <c r="D913" s="22" t="n"/>
      <c r="E913" s="9" t="n"/>
      <c r="F913" s="9" t="n"/>
    </row>
    <row r="914">
      <c r="D914" s="22" t="n"/>
      <c r="E914" s="9" t="n"/>
      <c r="F914" s="9" t="n"/>
    </row>
    <row r="915">
      <c r="D915" s="22" t="n"/>
      <c r="E915" s="9" t="n"/>
      <c r="F915" s="9" t="n"/>
    </row>
    <row r="916">
      <c r="D916" s="22" t="n"/>
      <c r="E916" s="9" t="n"/>
      <c r="F916" s="9" t="n"/>
    </row>
    <row r="917">
      <c r="D917" s="22" t="n"/>
      <c r="E917" s="9" t="n"/>
      <c r="F917" s="9" t="n"/>
    </row>
    <row r="918">
      <c r="D918" s="22" t="n"/>
      <c r="E918" s="9" t="n"/>
      <c r="F918" s="9" t="n"/>
    </row>
    <row r="919">
      <c r="D919" s="22" t="n"/>
      <c r="E919" s="9" t="n"/>
      <c r="F919" s="9" t="n"/>
    </row>
    <row r="920">
      <c r="D920" s="22" t="n"/>
      <c r="E920" s="9" t="n"/>
      <c r="F920" s="9" t="n"/>
    </row>
    <row r="921">
      <c r="D921" s="22" t="n"/>
      <c r="E921" s="9" t="n"/>
      <c r="F921" s="9" t="n"/>
    </row>
    <row r="922">
      <c r="D922" s="22" t="n"/>
      <c r="E922" s="9" t="n"/>
      <c r="F922" s="9" t="n"/>
    </row>
    <row r="923">
      <c r="D923" s="22" t="n"/>
      <c r="E923" s="9" t="n"/>
      <c r="F923" s="9" t="n"/>
    </row>
    <row r="924">
      <c r="D924" s="22" t="n"/>
      <c r="E924" s="9" t="n"/>
      <c r="F924" s="9" t="n"/>
    </row>
    <row r="925">
      <c r="D925" s="22" t="n"/>
      <c r="E925" s="9" t="n"/>
      <c r="F925" s="9" t="n"/>
    </row>
    <row r="926">
      <c r="D926" s="22" t="n"/>
      <c r="E926" s="9" t="n"/>
      <c r="F926" s="9" t="n"/>
    </row>
    <row r="927">
      <c r="D927" s="22" t="n"/>
      <c r="E927" s="9" t="n"/>
      <c r="F927" s="9" t="n"/>
    </row>
    <row r="928">
      <c r="D928" s="22" t="n"/>
      <c r="E928" s="9" t="n"/>
      <c r="F928" s="9" t="n"/>
    </row>
    <row r="929">
      <c r="D929" s="22" t="n"/>
      <c r="E929" s="9" t="n"/>
      <c r="F929" s="9" t="n"/>
    </row>
    <row r="930">
      <c r="D930" s="22" t="n"/>
      <c r="E930" s="9" t="n"/>
      <c r="F930" s="9" t="n"/>
    </row>
    <row r="931">
      <c r="D931" s="22" t="n"/>
      <c r="E931" s="9" t="n"/>
      <c r="F931" s="9" t="n"/>
    </row>
    <row r="932">
      <c r="D932" s="22" t="n"/>
      <c r="E932" s="9" t="n"/>
      <c r="F932" s="9" t="n"/>
    </row>
    <row r="933">
      <c r="D933" s="22" t="n"/>
      <c r="E933" s="9" t="n"/>
      <c r="F933" s="9" t="n"/>
    </row>
    <row r="934">
      <c r="D934" s="22" t="n"/>
      <c r="E934" s="9" t="n"/>
      <c r="F934" s="9" t="n"/>
    </row>
    <row r="935">
      <c r="D935" s="22" t="n"/>
      <c r="E935" s="9" t="n"/>
      <c r="F935" s="9" t="n"/>
    </row>
    <row r="936">
      <c r="D936" s="22" t="n"/>
      <c r="E936" s="9" t="n"/>
      <c r="F936" s="9" t="n"/>
    </row>
    <row r="937">
      <c r="D937" s="22" t="n"/>
      <c r="E937" s="9" t="n"/>
      <c r="F937" s="9" t="n"/>
    </row>
    <row r="938">
      <c r="D938" s="22" t="n"/>
      <c r="E938" s="9" t="n"/>
      <c r="F938" s="9" t="n"/>
    </row>
    <row r="939">
      <c r="D939" s="22" t="n"/>
      <c r="E939" s="9" t="n"/>
      <c r="F939" s="9" t="n"/>
    </row>
    <row r="940">
      <c r="D940" s="22" t="n"/>
      <c r="E940" s="9" t="n"/>
      <c r="F940" s="9" t="n"/>
    </row>
    <row r="941">
      <c r="D941" s="22" t="n"/>
      <c r="E941" s="9" t="n"/>
      <c r="F941" s="9" t="n"/>
    </row>
    <row r="942">
      <c r="D942" s="22" t="n"/>
      <c r="E942" s="9" t="n"/>
      <c r="F942" s="9" t="n"/>
    </row>
    <row r="943">
      <c r="D943" s="22" t="n"/>
      <c r="E943" s="9" t="n"/>
      <c r="F943" s="9" t="n"/>
    </row>
    <row r="944">
      <c r="D944" s="22" t="n"/>
      <c r="E944" s="9" t="n"/>
      <c r="F944" s="9" t="n"/>
    </row>
    <row r="945">
      <c r="D945" s="22" t="n"/>
      <c r="E945" s="9" t="n"/>
      <c r="F945" s="9" t="n"/>
    </row>
    <row r="946">
      <c r="D946" s="22" t="n"/>
      <c r="E946" s="9" t="n"/>
      <c r="F946" s="9" t="n"/>
    </row>
    <row r="947">
      <c r="D947" s="22" t="n"/>
      <c r="E947" s="9" t="n"/>
      <c r="F947" s="9" t="n"/>
    </row>
    <row r="948">
      <c r="D948" s="22" t="n"/>
      <c r="E948" s="9" t="n"/>
      <c r="F948" s="9" t="n"/>
    </row>
    <row r="949">
      <c r="D949" s="22" t="n"/>
      <c r="E949" s="9" t="n"/>
      <c r="F949" s="9" t="n"/>
    </row>
    <row r="950">
      <c r="D950" s="22" t="n"/>
      <c r="E950" s="9" t="n"/>
      <c r="F950" s="9" t="n"/>
    </row>
    <row r="951">
      <c r="D951" s="22" t="n"/>
      <c r="E951" s="9" t="n"/>
      <c r="F951" s="9" t="n"/>
    </row>
    <row r="952">
      <c r="D952" s="22" t="n"/>
      <c r="E952" s="9" t="n"/>
      <c r="F952" s="9" t="n"/>
    </row>
    <row r="953">
      <c r="D953" s="22" t="n"/>
      <c r="E953" s="9" t="n"/>
      <c r="F953" s="9" t="n"/>
    </row>
    <row r="954">
      <c r="D954" s="22" t="n"/>
      <c r="E954" s="9" t="n"/>
      <c r="F954" s="9" t="n"/>
    </row>
    <row r="955">
      <c r="D955" s="22" t="n"/>
      <c r="E955" s="9" t="n"/>
      <c r="F955" s="9" t="n"/>
    </row>
    <row r="956">
      <c r="D956" s="22" t="n"/>
      <c r="E956" s="9" t="n"/>
      <c r="F956" s="9" t="n"/>
    </row>
    <row r="957">
      <c r="D957" s="22" t="n"/>
      <c r="E957" s="9" t="n"/>
      <c r="F957" s="9" t="n"/>
    </row>
    <row r="958">
      <c r="D958" s="22" t="n"/>
      <c r="E958" s="9" t="n"/>
      <c r="F958" s="9" t="n"/>
    </row>
    <row r="959">
      <c r="D959" s="22" t="n"/>
      <c r="E959" s="9" t="n"/>
      <c r="F959" s="9" t="n"/>
    </row>
    <row r="960">
      <c r="D960" s="22" t="n"/>
      <c r="E960" s="9" t="n"/>
      <c r="F960" s="9" t="n"/>
    </row>
    <row r="961">
      <c r="D961" s="22" t="n"/>
      <c r="E961" s="9" t="n"/>
      <c r="F961" s="9" t="n"/>
    </row>
    <row r="962">
      <c r="D962" s="22" t="n"/>
      <c r="E962" s="9" t="n"/>
      <c r="F962" s="9" t="n"/>
    </row>
    <row r="963">
      <c r="D963" s="22" t="n"/>
      <c r="E963" s="9" t="n"/>
      <c r="F963" s="9" t="n"/>
    </row>
    <row r="964">
      <c r="D964" s="22" t="n"/>
      <c r="E964" s="9" t="n"/>
      <c r="F964" s="9" t="n"/>
    </row>
    <row r="965">
      <c r="D965" s="22" t="n"/>
      <c r="E965" s="9" t="n"/>
      <c r="F965" s="9" t="n"/>
    </row>
    <row r="966">
      <c r="D966" s="22" t="n"/>
      <c r="E966" s="9" t="n"/>
      <c r="F966" s="9" t="n"/>
    </row>
    <row r="967">
      <c r="D967" s="22" t="n"/>
      <c r="E967" s="9" t="n"/>
      <c r="F967" s="9" t="n"/>
    </row>
    <row r="968">
      <c r="D968" s="22" t="n"/>
      <c r="E968" s="9" t="n"/>
      <c r="F968" s="9" t="n"/>
    </row>
    <row r="969">
      <c r="D969" s="22" t="n"/>
      <c r="E969" s="9" t="n"/>
      <c r="F969" s="9" t="n"/>
    </row>
    <row r="970">
      <c r="D970" s="22" t="n"/>
      <c r="E970" s="9" t="n"/>
      <c r="F970" s="9" t="n"/>
    </row>
    <row r="971">
      <c r="D971" s="22" t="n"/>
      <c r="E971" s="9" t="n"/>
      <c r="F971" s="9" t="n"/>
    </row>
    <row r="972">
      <c r="D972" s="22" t="n"/>
      <c r="E972" s="9" t="n"/>
      <c r="F972" s="9" t="n"/>
    </row>
    <row r="973">
      <c r="D973" s="22" t="n"/>
      <c r="E973" s="9" t="n"/>
      <c r="F973" s="9" t="n"/>
    </row>
    <row r="974">
      <c r="D974" s="22" t="n"/>
      <c r="E974" s="9" t="n"/>
      <c r="F974" s="9" t="n"/>
    </row>
    <row r="975">
      <c r="D975" s="22" t="n"/>
      <c r="E975" s="9" t="n"/>
      <c r="F975" s="9" t="n"/>
    </row>
    <row r="976">
      <c r="D976" s="22" t="n"/>
      <c r="E976" s="9" t="n"/>
      <c r="F976" s="9" t="n"/>
    </row>
    <row r="977">
      <c r="D977" s="22" t="n"/>
      <c r="E977" s="9" t="n"/>
      <c r="F977" s="9" t="n"/>
    </row>
    <row r="978">
      <c r="D978" s="22" t="n"/>
      <c r="E978" s="9" t="n"/>
      <c r="F978" s="9" t="n"/>
    </row>
    <row r="979">
      <c r="D979" s="22" t="n"/>
      <c r="E979" s="9" t="n"/>
      <c r="F979" s="9" t="n"/>
    </row>
    <row r="980">
      <c r="D980" s="22" t="n"/>
      <c r="E980" s="9" t="n"/>
      <c r="F980" s="9" t="n"/>
    </row>
    <row r="981">
      <c r="D981" s="22" t="n"/>
      <c r="E981" s="9" t="n"/>
      <c r="F981" s="9" t="n"/>
    </row>
    <row r="982">
      <c r="D982" s="22" t="n"/>
      <c r="E982" s="9" t="n"/>
      <c r="F982" s="9" t="n"/>
    </row>
    <row r="983">
      <c r="D983" s="22" t="n"/>
      <c r="E983" s="9" t="n"/>
      <c r="F983" s="9" t="n"/>
    </row>
    <row r="984">
      <c r="D984" s="22" t="n"/>
      <c r="E984" s="9" t="n"/>
      <c r="F984" s="9" t="n"/>
    </row>
    <row r="985">
      <c r="D985" s="22" t="n"/>
      <c r="E985" s="9" t="n"/>
      <c r="F985" s="9" t="n"/>
    </row>
    <row r="986">
      <c r="D986" s="22" t="n"/>
      <c r="E986" s="9" t="n"/>
      <c r="F986" s="9" t="n"/>
    </row>
    <row r="987">
      <c r="D987" s="22" t="n"/>
      <c r="E987" s="9" t="n"/>
      <c r="F987" s="9" t="n"/>
    </row>
    <row r="988">
      <c r="D988" s="22" t="n"/>
      <c r="E988" s="9" t="n"/>
      <c r="F988" s="9" t="n"/>
    </row>
    <row r="989">
      <c r="D989" s="22" t="n"/>
      <c r="E989" s="9" t="n"/>
      <c r="F989" s="9" t="n"/>
    </row>
    <row r="990">
      <c r="D990" s="22" t="n"/>
      <c r="E990" s="9" t="n"/>
      <c r="F990" s="9" t="n"/>
    </row>
    <row r="991">
      <c r="D991" s="22" t="n"/>
      <c r="E991" s="9" t="n"/>
      <c r="F991" s="9" t="n"/>
    </row>
    <row r="992">
      <c r="D992" s="22" t="n"/>
      <c r="E992" s="9" t="n"/>
      <c r="F992" s="9" t="n"/>
    </row>
    <row r="993">
      <c r="D993" s="22" t="n"/>
      <c r="E993" s="9" t="n"/>
      <c r="F993" s="9" t="n"/>
    </row>
    <row r="994">
      <c r="D994" s="22" t="n"/>
      <c r="E994" s="9" t="n"/>
      <c r="F994" s="9" t="n"/>
    </row>
    <row r="995">
      <c r="D995" s="22" t="n"/>
      <c r="E995" s="9" t="n"/>
      <c r="F995" s="9" t="n"/>
    </row>
    <row r="996">
      <c r="D996" s="22" t="n"/>
      <c r="E996" s="9" t="n"/>
      <c r="F996" s="9" t="n"/>
    </row>
    <row r="997">
      <c r="D997" s="22" t="n"/>
      <c r="E997" s="9" t="n"/>
      <c r="F997" s="9" t="n"/>
    </row>
    <row r="998">
      <c r="D998" s="22" t="n"/>
      <c r="E998" s="9" t="n"/>
      <c r="F998" s="9" t="n"/>
    </row>
    <row r="999">
      <c r="D999" s="22" t="n"/>
      <c r="E999" s="9" t="n"/>
      <c r="F999" s="9" t="n"/>
    </row>
    <row r="1000">
      <c r="D1000" s="22" t="n"/>
      <c r="E1000" s="9" t="n"/>
      <c r="F1000" s="9" t="n"/>
    </row>
  </sheetData>
  <autoFilter ref="A1:L1000"/>
  <dataValidations count="5">
    <dataValidation sqref="B2:B1000" showDropDown="0" showInputMessage="0" showErrorMessage="0" allowBlank="1" errorTitle="Not on the list" error="Pick one from the list." type="list">
      <formula1>"eBay,Poshmark,Mercari,Depop,Etsy,Facebook Marketplace,Whatnot,Local or cash,Other"</formula1>
    </dataValidation>
    <dataValidation sqref="C2:C1000" showDropDown="0" showInputMessage="0" showErrorMessage="0" allowBlank="1" errorTitle="Not on the list" error="Pick one from the list." type="list">
      <formula1>"Sold,Active"</formula1>
    </dataValidation>
    <dataValidation sqref="G2:G1000" showDropDown="0" showInputMessage="0" showErrorMessage="0" allowBlank="1" errorTitle="Not on the list" error="Pick one from the list." type="list">
      <formula1>"A,B,C,D,F"</formula1>
    </dataValidation>
    <dataValidation sqref="H2:H1000" showDropDown="0" showInputMessage="0" showErrorMessage="0" allowBlank="1" errorTitle="Not on the list" error="Pick one from the list." type="list">
      <formula1>"Exact,Close,Loose"</formula1>
    </dataValidation>
    <dataValidation sqref="K2:K1000" showDropDown="0" showInputMessage="0" showErrorMessage="0" allowBlank="1" errorTitle="Not on the list" error="Pick one from the list." type="list">
      <formula1>"Sold filter,Product research,Search,Claude,Other"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10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34" customWidth="1" min="3" max="3"/>
    <col width="11" customWidth="1" min="4" max="4"/>
    <col width="11" customWidth="1" min="5" max="5"/>
    <col width="13" customWidth="1" min="6" max="6"/>
    <col width="11" customWidth="1" min="7" max="7"/>
    <col width="11" customWidth="1" min="8" max="8"/>
    <col width="8" customWidth="1" min="9" max="9"/>
    <col width="9" customWidth="1" min="10" max="10"/>
    <col width="11" customWidth="1" min="11" max="11"/>
    <col width="30" customWidth="1" min="12" max="12"/>
  </cols>
  <sheetData>
    <row r="1" ht="32" customHeight="1">
      <c r="A1" s="12" t="inlineStr">
        <is>
          <t>Date</t>
        </is>
      </c>
      <c r="B1" s="12" t="inlineStr">
        <is>
          <t>Where</t>
        </is>
      </c>
      <c r="C1" s="12" t="inlineStr">
        <is>
          <t>Item</t>
        </is>
      </c>
      <c r="D1" s="12" t="inlineStr">
        <is>
          <t>Asking price</t>
        </is>
      </c>
      <c r="E1" s="12" t="inlineStr">
        <is>
          <t>Likely resale</t>
        </is>
      </c>
      <c r="F1" s="12" t="inlineStr">
        <is>
          <t>Platform</t>
        </is>
      </c>
      <c r="G1" s="12" t="inlineStr">
        <is>
          <t>Est. shipping</t>
        </is>
      </c>
      <c r="H1" s="12" t="inlineStr">
        <is>
          <t>Max to pay</t>
        </is>
      </c>
      <c r="I1" s="12" t="inlineStr">
        <is>
          <t>Buy?</t>
        </is>
      </c>
      <c r="J1" s="12" t="inlineStr">
        <is>
          <t>Bought?</t>
        </is>
      </c>
      <c r="K1" s="12" t="inlineStr">
        <is>
          <t>SKU if bought</t>
        </is>
      </c>
      <c r="L1" s="12" t="inlineStr">
        <is>
          <t>Notes</t>
        </is>
      </c>
    </row>
    <row r="2">
      <c r="A2" s="20" t="n">
        <v>46279</v>
      </c>
      <c r="B2" s="19" t="inlineStr">
        <is>
          <t>Example: Goodwill on 3rd</t>
        </is>
      </c>
      <c r="C2" s="19" t="inlineStr">
        <is>
          <t>Example: Wool chore coat, navy, M</t>
        </is>
      </c>
      <c r="D2" s="21" t="n">
        <v>12</v>
      </c>
      <c r="E2" s="21" t="n">
        <v>65</v>
      </c>
      <c r="F2" s="19" t="inlineStr">
        <is>
          <t>eBay</t>
        </is>
      </c>
      <c r="G2" s="21" t="n">
        <v>9</v>
      </c>
      <c r="H2" s="21">
        <f>IF(OR(E2="",F2=""),"",ROUND(E2*(1-IFERROR(VLOOKUP(F2,Settings!$A$2:$C$10,2,FALSE),0))-IFERROR(VLOOKUP(F2,Settings!$A$2:$C$10,3,FALSE),0)-N(G2)-IF(N(G2)&gt;0,Settings!$B$14,0)-Settings!$B$13,2))</f>
        <v/>
      </c>
      <c r="I2" s="19">
        <f>IF(OR(D2="",H2=""),"",IF(D2&lt;=H2,"Yes","No"))</f>
        <v/>
      </c>
      <c r="J2" s="19" t="inlineStr">
        <is>
          <t>Yes</t>
        </is>
      </c>
      <c r="K2" s="19" t="inlineStr">
        <is>
          <t>S0001</t>
        </is>
      </c>
      <c r="L2" s="19" t="inlineStr">
        <is>
          <t>Made-up numbers</t>
        </is>
      </c>
    </row>
    <row r="3">
      <c r="A3" s="20" t="n">
        <v>46279</v>
      </c>
      <c r="B3" s="19" t="inlineStr">
        <is>
          <t>Example: Goodwill on 3rd</t>
        </is>
      </c>
      <c r="C3" s="19" t="inlineStr">
        <is>
          <t>Example: Fleece pullover, mall brand</t>
        </is>
      </c>
      <c r="D3" s="21" t="n">
        <v>9</v>
      </c>
      <c r="E3" s="21" t="n">
        <v>22</v>
      </c>
      <c r="F3" s="19" t="inlineStr">
        <is>
          <t>eBay</t>
        </is>
      </c>
      <c r="G3" s="21" t="n">
        <v>8</v>
      </c>
      <c r="H3" s="21">
        <f>IF(OR(E3="",F3=""),"",ROUND(E3*(1-IFERROR(VLOOKUP(F3,Settings!$A$2:$C$10,2,FALSE),0))-IFERROR(VLOOKUP(F3,Settings!$A$2:$C$10,3,FALSE),0)-N(G3)-IF(N(G3)&gt;0,Settings!$B$14,0)-Settings!$B$13,2))</f>
        <v/>
      </c>
      <c r="I3" s="19">
        <f>IF(OR(D3="",H3=""),"",IF(D3&lt;=H3,"Yes","No"))</f>
        <v/>
      </c>
      <c r="J3" s="19" t="inlineStr">
        <is>
          <t>No</t>
        </is>
      </c>
      <c r="K3" s="19" t="inlineStr"/>
      <c r="L3" s="19" t="inlineStr">
        <is>
          <t>Fees and shipping eat it</t>
        </is>
      </c>
    </row>
    <row r="4">
      <c r="A4" s="22" t="n"/>
      <c r="D4" s="9" t="n"/>
      <c r="E4" s="9" t="n"/>
      <c r="G4" s="9" t="n"/>
      <c r="H4" s="24">
        <f>IF(OR(E4="",F4=""),"",ROUND(E4*(1-IFERROR(VLOOKUP(F4,Settings!$A$2:$C$10,2,FALSE),0))-IFERROR(VLOOKUP(F4,Settings!$A$2:$C$10,3,FALSE),0)-N(G4)-IF(N(G4)&gt;0,Settings!$B$14,0)-Settings!$B$13,2))</f>
        <v/>
      </c>
      <c r="I4" s="23">
        <f>IF(OR(D4="",H4=""),"",IF(D4&lt;=H4,"Yes","No"))</f>
        <v/>
      </c>
    </row>
    <row r="5">
      <c r="A5" s="22" t="n"/>
      <c r="D5" s="9" t="n"/>
      <c r="E5" s="9" t="n"/>
      <c r="G5" s="9" t="n"/>
      <c r="H5" s="24">
        <f>IF(OR(E5="",F5=""),"",ROUND(E5*(1-IFERROR(VLOOKUP(F5,Settings!$A$2:$C$10,2,FALSE),0))-IFERROR(VLOOKUP(F5,Settings!$A$2:$C$10,3,FALSE),0)-N(G5)-IF(N(G5)&gt;0,Settings!$B$14,0)-Settings!$B$13,2))</f>
        <v/>
      </c>
      <c r="I5" s="23">
        <f>IF(OR(D5="",H5=""),"",IF(D5&lt;=H5,"Yes","No"))</f>
        <v/>
      </c>
    </row>
    <row r="6">
      <c r="A6" s="22" t="n"/>
      <c r="D6" s="9" t="n"/>
      <c r="E6" s="9" t="n"/>
      <c r="G6" s="9" t="n"/>
      <c r="H6" s="24">
        <f>IF(OR(E6="",F6=""),"",ROUND(E6*(1-IFERROR(VLOOKUP(F6,Settings!$A$2:$C$10,2,FALSE),0))-IFERROR(VLOOKUP(F6,Settings!$A$2:$C$10,3,FALSE),0)-N(G6)-IF(N(G6)&gt;0,Settings!$B$14,0)-Settings!$B$13,2))</f>
        <v/>
      </c>
      <c r="I6" s="23">
        <f>IF(OR(D6="",H6=""),"",IF(D6&lt;=H6,"Yes","No"))</f>
        <v/>
      </c>
    </row>
    <row r="7">
      <c r="A7" s="22" t="n"/>
      <c r="D7" s="9" t="n"/>
      <c r="E7" s="9" t="n"/>
      <c r="G7" s="9" t="n"/>
      <c r="H7" s="24">
        <f>IF(OR(E7="",F7=""),"",ROUND(E7*(1-IFERROR(VLOOKUP(F7,Settings!$A$2:$C$10,2,FALSE),0))-IFERROR(VLOOKUP(F7,Settings!$A$2:$C$10,3,FALSE),0)-N(G7)-IF(N(G7)&gt;0,Settings!$B$14,0)-Settings!$B$13,2))</f>
        <v/>
      </c>
      <c r="I7" s="23">
        <f>IF(OR(D7="",H7=""),"",IF(D7&lt;=H7,"Yes","No"))</f>
        <v/>
      </c>
    </row>
    <row r="8">
      <c r="A8" s="22" t="n"/>
      <c r="D8" s="9" t="n"/>
      <c r="E8" s="9" t="n"/>
      <c r="G8" s="9" t="n"/>
      <c r="H8" s="24">
        <f>IF(OR(E8="",F8=""),"",ROUND(E8*(1-IFERROR(VLOOKUP(F8,Settings!$A$2:$C$10,2,FALSE),0))-IFERROR(VLOOKUP(F8,Settings!$A$2:$C$10,3,FALSE),0)-N(G8)-IF(N(G8)&gt;0,Settings!$B$14,0)-Settings!$B$13,2))</f>
        <v/>
      </c>
      <c r="I8" s="23">
        <f>IF(OR(D8="",H8=""),"",IF(D8&lt;=H8,"Yes","No"))</f>
        <v/>
      </c>
    </row>
    <row r="9">
      <c r="A9" s="22" t="n"/>
      <c r="D9" s="9" t="n"/>
      <c r="E9" s="9" t="n"/>
      <c r="G9" s="9" t="n"/>
      <c r="H9" s="24">
        <f>IF(OR(E9="",F9=""),"",ROUND(E9*(1-IFERROR(VLOOKUP(F9,Settings!$A$2:$C$10,2,FALSE),0))-IFERROR(VLOOKUP(F9,Settings!$A$2:$C$10,3,FALSE),0)-N(G9)-IF(N(G9)&gt;0,Settings!$B$14,0)-Settings!$B$13,2))</f>
        <v/>
      </c>
      <c r="I9" s="23">
        <f>IF(OR(D9="",H9=""),"",IF(D9&lt;=H9,"Yes","No"))</f>
        <v/>
      </c>
    </row>
    <row r="10">
      <c r="A10" s="22" t="n"/>
      <c r="D10" s="9" t="n"/>
      <c r="E10" s="9" t="n"/>
      <c r="G10" s="9" t="n"/>
      <c r="H10" s="24">
        <f>IF(OR(E10="",F10=""),"",ROUND(E10*(1-IFERROR(VLOOKUP(F10,Settings!$A$2:$C$10,2,FALSE),0))-IFERROR(VLOOKUP(F10,Settings!$A$2:$C$10,3,FALSE),0)-N(G10)-IF(N(G10)&gt;0,Settings!$B$14,0)-Settings!$B$13,2))</f>
        <v/>
      </c>
      <c r="I10" s="23">
        <f>IF(OR(D10="",H10=""),"",IF(D10&lt;=H10,"Yes","No"))</f>
        <v/>
      </c>
    </row>
    <row r="11">
      <c r="A11" s="22" t="n"/>
      <c r="D11" s="9" t="n"/>
      <c r="E11" s="9" t="n"/>
      <c r="G11" s="9" t="n"/>
      <c r="H11" s="24">
        <f>IF(OR(E11="",F11=""),"",ROUND(E11*(1-IFERROR(VLOOKUP(F11,Settings!$A$2:$C$10,2,FALSE),0))-IFERROR(VLOOKUP(F11,Settings!$A$2:$C$10,3,FALSE),0)-N(G11)-IF(N(G11)&gt;0,Settings!$B$14,0)-Settings!$B$13,2))</f>
        <v/>
      </c>
      <c r="I11" s="23">
        <f>IF(OR(D11="",H11=""),"",IF(D11&lt;=H11,"Yes","No"))</f>
        <v/>
      </c>
    </row>
    <row r="12">
      <c r="A12" s="22" t="n"/>
      <c r="D12" s="9" t="n"/>
      <c r="E12" s="9" t="n"/>
      <c r="G12" s="9" t="n"/>
      <c r="H12" s="24">
        <f>IF(OR(E12="",F12=""),"",ROUND(E12*(1-IFERROR(VLOOKUP(F12,Settings!$A$2:$C$10,2,FALSE),0))-IFERROR(VLOOKUP(F12,Settings!$A$2:$C$10,3,FALSE),0)-N(G12)-IF(N(G12)&gt;0,Settings!$B$14,0)-Settings!$B$13,2))</f>
        <v/>
      </c>
      <c r="I12" s="23">
        <f>IF(OR(D12="",H12=""),"",IF(D12&lt;=H12,"Yes","No"))</f>
        <v/>
      </c>
    </row>
    <row r="13">
      <c r="A13" s="22" t="n"/>
      <c r="D13" s="9" t="n"/>
      <c r="E13" s="9" t="n"/>
      <c r="G13" s="9" t="n"/>
      <c r="H13" s="24">
        <f>IF(OR(E13="",F13=""),"",ROUND(E13*(1-IFERROR(VLOOKUP(F13,Settings!$A$2:$C$10,2,FALSE),0))-IFERROR(VLOOKUP(F13,Settings!$A$2:$C$10,3,FALSE),0)-N(G13)-IF(N(G13)&gt;0,Settings!$B$14,0)-Settings!$B$13,2))</f>
        <v/>
      </c>
      <c r="I13" s="23">
        <f>IF(OR(D13="",H13=""),"",IF(D13&lt;=H13,"Yes","No"))</f>
        <v/>
      </c>
    </row>
    <row r="14">
      <c r="A14" s="22" t="n"/>
      <c r="D14" s="9" t="n"/>
      <c r="E14" s="9" t="n"/>
      <c r="G14" s="9" t="n"/>
      <c r="H14" s="24">
        <f>IF(OR(E14="",F14=""),"",ROUND(E14*(1-IFERROR(VLOOKUP(F14,Settings!$A$2:$C$10,2,FALSE),0))-IFERROR(VLOOKUP(F14,Settings!$A$2:$C$10,3,FALSE),0)-N(G14)-IF(N(G14)&gt;0,Settings!$B$14,0)-Settings!$B$13,2))</f>
        <v/>
      </c>
      <c r="I14" s="23">
        <f>IF(OR(D14="",H14=""),"",IF(D14&lt;=H14,"Yes","No"))</f>
        <v/>
      </c>
    </row>
    <row r="15">
      <c r="A15" s="22" t="n"/>
      <c r="D15" s="9" t="n"/>
      <c r="E15" s="9" t="n"/>
      <c r="G15" s="9" t="n"/>
      <c r="H15" s="24">
        <f>IF(OR(E15="",F15=""),"",ROUND(E15*(1-IFERROR(VLOOKUP(F15,Settings!$A$2:$C$10,2,FALSE),0))-IFERROR(VLOOKUP(F15,Settings!$A$2:$C$10,3,FALSE),0)-N(G15)-IF(N(G15)&gt;0,Settings!$B$14,0)-Settings!$B$13,2))</f>
        <v/>
      </c>
      <c r="I15" s="23">
        <f>IF(OR(D15="",H15=""),"",IF(D15&lt;=H15,"Yes","No"))</f>
        <v/>
      </c>
    </row>
    <row r="16">
      <c r="A16" s="22" t="n"/>
      <c r="D16" s="9" t="n"/>
      <c r="E16" s="9" t="n"/>
      <c r="G16" s="9" t="n"/>
      <c r="H16" s="24">
        <f>IF(OR(E16="",F16=""),"",ROUND(E16*(1-IFERROR(VLOOKUP(F16,Settings!$A$2:$C$10,2,FALSE),0))-IFERROR(VLOOKUP(F16,Settings!$A$2:$C$10,3,FALSE),0)-N(G16)-IF(N(G16)&gt;0,Settings!$B$14,0)-Settings!$B$13,2))</f>
        <v/>
      </c>
      <c r="I16" s="23">
        <f>IF(OR(D16="",H16=""),"",IF(D16&lt;=H16,"Yes","No"))</f>
        <v/>
      </c>
    </row>
    <row r="17">
      <c r="A17" s="22" t="n"/>
      <c r="D17" s="9" t="n"/>
      <c r="E17" s="9" t="n"/>
      <c r="G17" s="9" t="n"/>
      <c r="H17" s="24">
        <f>IF(OR(E17="",F17=""),"",ROUND(E17*(1-IFERROR(VLOOKUP(F17,Settings!$A$2:$C$10,2,FALSE),0))-IFERROR(VLOOKUP(F17,Settings!$A$2:$C$10,3,FALSE),0)-N(G17)-IF(N(G17)&gt;0,Settings!$B$14,0)-Settings!$B$13,2))</f>
        <v/>
      </c>
      <c r="I17" s="23">
        <f>IF(OR(D17="",H17=""),"",IF(D17&lt;=H17,"Yes","No"))</f>
        <v/>
      </c>
    </row>
    <row r="18">
      <c r="A18" s="22" t="n"/>
      <c r="D18" s="9" t="n"/>
      <c r="E18" s="9" t="n"/>
      <c r="G18" s="9" t="n"/>
      <c r="H18" s="24">
        <f>IF(OR(E18="",F18=""),"",ROUND(E18*(1-IFERROR(VLOOKUP(F18,Settings!$A$2:$C$10,2,FALSE),0))-IFERROR(VLOOKUP(F18,Settings!$A$2:$C$10,3,FALSE),0)-N(G18)-IF(N(G18)&gt;0,Settings!$B$14,0)-Settings!$B$13,2))</f>
        <v/>
      </c>
      <c r="I18" s="23">
        <f>IF(OR(D18="",H18=""),"",IF(D18&lt;=H18,"Yes","No"))</f>
        <v/>
      </c>
    </row>
    <row r="19">
      <c r="A19" s="22" t="n"/>
      <c r="D19" s="9" t="n"/>
      <c r="E19" s="9" t="n"/>
      <c r="G19" s="9" t="n"/>
      <c r="H19" s="24">
        <f>IF(OR(E19="",F19=""),"",ROUND(E19*(1-IFERROR(VLOOKUP(F19,Settings!$A$2:$C$10,2,FALSE),0))-IFERROR(VLOOKUP(F19,Settings!$A$2:$C$10,3,FALSE),0)-N(G19)-IF(N(G19)&gt;0,Settings!$B$14,0)-Settings!$B$13,2))</f>
        <v/>
      </c>
      <c r="I19" s="23">
        <f>IF(OR(D19="",H19=""),"",IF(D19&lt;=H19,"Yes","No"))</f>
        <v/>
      </c>
    </row>
    <row r="20">
      <c r="A20" s="22" t="n"/>
      <c r="D20" s="9" t="n"/>
      <c r="E20" s="9" t="n"/>
      <c r="G20" s="9" t="n"/>
      <c r="H20" s="24">
        <f>IF(OR(E20="",F20=""),"",ROUND(E20*(1-IFERROR(VLOOKUP(F20,Settings!$A$2:$C$10,2,FALSE),0))-IFERROR(VLOOKUP(F20,Settings!$A$2:$C$10,3,FALSE),0)-N(G20)-IF(N(G20)&gt;0,Settings!$B$14,0)-Settings!$B$13,2))</f>
        <v/>
      </c>
      <c r="I20" s="23">
        <f>IF(OR(D20="",H20=""),"",IF(D20&lt;=H20,"Yes","No"))</f>
        <v/>
      </c>
    </row>
    <row r="21">
      <c r="A21" s="22" t="n"/>
      <c r="D21" s="9" t="n"/>
      <c r="E21" s="9" t="n"/>
      <c r="G21" s="9" t="n"/>
      <c r="H21" s="24">
        <f>IF(OR(E21="",F21=""),"",ROUND(E21*(1-IFERROR(VLOOKUP(F21,Settings!$A$2:$C$10,2,FALSE),0))-IFERROR(VLOOKUP(F21,Settings!$A$2:$C$10,3,FALSE),0)-N(G21)-IF(N(G21)&gt;0,Settings!$B$14,0)-Settings!$B$13,2))</f>
        <v/>
      </c>
      <c r="I21" s="23">
        <f>IF(OR(D21="",H21=""),"",IF(D21&lt;=H21,"Yes","No"))</f>
        <v/>
      </c>
    </row>
    <row r="22">
      <c r="A22" s="22" t="n"/>
      <c r="D22" s="9" t="n"/>
      <c r="E22" s="9" t="n"/>
      <c r="G22" s="9" t="n"/>
      <c r="H22" s="24">
        <f>IF(OR(E22="",F22=""),"",ROUND(E22*(1-IFERROR(VLOOKUP(F22,Settings!$A$2:$C$10,2,FALSE),0))-IFERROR(VLOOKUP(F22,Settings!$A$2:$C$10,3,FALSE),0)-N(G22)-IF(N(G22)&gt;0,Settings!$B$14,0)-Settings!$B$13,2))</f>
        <v/>
      </c>
      <c r="I22" s="23">
        <f>IF(OR(D22="",H22=""),"",IF(D22&lt;=H22,"Yes","No"))</f>
        <v/>
      </c>
    </row>
    <row r="23">
      <c r="A23" s="22" t="n"/>
      <c r="D23" s="9" t="n"/>
      <c r="E23" s="9" t="n"/>
      <c r="G23" s="9" t="n"/>
      <c r="H23" s="24">
        <f>IF(OR(E23="",F23=""),"",ROUND(E23*(1-IFERROR(VLOOKUP(F23,Settings!$A$2:$C$10,2,FALSE),0))-IFERROR(VLOOKUP(F23,Settings!$A$2:$C$10,3,FALSE),0)-N(G23)-IF(N(G23)&gt;0,Settings!$B$14,0)-Settings!$B$13,2))</f>
        <v/>
      </c>
      <c r="I23" s="23">
        <f>IF(OR(D23="",H23=""),"",IF(D23&lt;=H23,"Yes","No"))</f>
        <v/>
      </c>
    </row>
    <row r="24">
      <c r="A24" s="22" t="n"/>
      <c r="D24" s="9" t="n"/>
      <c r="E24" s="9" t="n"/>
      <c r="G24" s="9" t="n"/>
      <c r="H24" s="24">
        <f>IF(OR(E24="",F24=""),"",ROUND(E24*(1-IFERROR(VLOOKUP(F24,Settings!$A$2:$C$10,2,FALSE),0))-IFERROR(VLOOKUP(F24,Settings!$A$2:$C$10,3,FALSE),0)-N(G24)-IF(N(G24)&gt;0,Settings!$B$14,0)-Settings!$B$13,2))</f>
        <v/>
      </c>
      <c r="I24" s="23">
        <f>IF(OR(D24="",H24=""),"",IF(D24&lt;=H24,"Yes","No"))</f>
        <v/>
      </c>
    </row>
    <row r="25">
      <c r="A25" s="22" t="n"/>
      <c r="D25" s="9" t="n"/>
      <c r="E25" s="9" t="n"/>
      <c r="G25" s="9" t="n"/>
      <c r="H25" s="24">
        <f>IF(OR(E25="",F25=""),"",ROUND(E25*(1-IFERROR(VLOOKUP(F25,Settings!$A$2:$C$10,2,FALSE),0))-IFERROR(VLOOKUP(F25,Settings!$A$2:$C$10,3,FALSE),0)-N(G25)-IF(N(G25)&gt;0,Settings!$B$14,0)-Settings!$B$13,2))</f>
        <v/>
      </c>
      <c r="I25" s="23">
        <f>IF(OR(D25="",H25=""),"",IF(D25&lt;=H25,"Yes","No"))</f>
        <v/>
      </c>
    </row>
    <row r="26">
      <c r="A26" s="22" t="n"/>
      <c r="D26" s="9" t="n"/>
      <c r="E26" s="9" t="n"/>
      <c r="G26" s="9" t="n"/>
      <c r="H26" s="24">
        <f>IF(OR(E26="",F26=""),"",ROUND(E26*(1-IFERROR(VLOOKUP(F26,Settings!$A$2:$C$10,2,FALSE),0))-IFERROR(VLOOKUP(F26,Settings!$A$2:$C$10,3,FALSE),0)-N(G26)-IF(N(G26)&gt;0,Settings!$B$14,0)-Settings!$B$13,2))</f>
        <v/>
      </c>
      <c r="I26" s="23">
        <f>IF(OR(D26="",H26=""),"",IF(D26&lt;=H26,"Yes","No"))</f>
        <v/>
      </c>
    </row>
    <row r="27">
      <c r="A27" s="22" t="n"/>
      <c r="D27" s="9" t="n"/>
      <c r="E27" s="9" t="n"/>
      <c r="G27" s="9" t="n"/>
      <c r="H27" s="24">
        <f>IF(OR(E27="",F27=""),"",ROUND(E27*(1-IFERROR(VLOOKUP(F27,Settings!$A$2:$C$10,2,FALSE),0))-IFERROR(VLOOKUP(F27,Settings!$A$2:$C$10,3,FALSE),0)-N(G27)-IF(N(G27)&gt;0,Settings!$B$14,0)-Settings!$B$13,2))</f>
        <v/>
      </c>
      <c r="I27" s="23">
        <f>IF(OR(D27="",H27=""),"",IF(D27&lt;=H27,"Yes","No"))</f>
        <v/>
      </c>
    </row>
    <row r="28">
      <c r="A28" s="22" t="n"/>
      <c r="D28" s="9" t="n"/>
      <c r="E28" s="9" t="n"/>
      <c r="G28" s="9" t="n"/>
      <c r="H28" s="24">
        <f>IF(OR(E28="",F28=""),"",ROUND(E28*(1-IFERROR(VLOOKUP(F28,Settings!$A$2:$C$10,2,FALSE),0))-IFERROR(VLOOKUP(F28,Settings!$A$2:$C$10,3,FALSE),0)-N(G28)-IF(N(G28)&gt;0,Settings!$B$14,0)-Settings!$B$13,2))</f>
        <v/>
      </c>
      <c r="I28" s="23">
        <f>IF(OR(D28="",H28=""),"",IF(D28&lt;=H28,"Yes","No"))</f>
        <v/>
      </c>
    </row>
    <row r="29">
      <c r="A29" s="22" t="n"/>
      <c r="D29" s="9" t="n"/>
      <c r="E29" s="9" t="n"/>
      <c r="G29" s="9" t="n"/>
      <c r="H29" s="24">
        <f>IF(OR(E29="",F29=""),"",ROUND(E29*(1-IFERROR(VLOOKUP(F29,Settings!$A$2:$C$10,2,FALSE),0))-IFERROR(VLOOKUP(F29,Settings!$A$2:$C$10,3,FALSE),0)-N(G29)-IF(N(G29)&gt;0,Settings!$B$14,0)-Settings!$B$13,2))</f>
        <v/>
      </c>
      <c r="I29" s="23">
        <f>IF(OR(D29="",H29=""),"",IF(D29&lt;=H29,"Yes","No"))</f>
        <v/>
      </c>
    </row>
    <row r="30">
      <c r="A30" s="22" t="n"/>
      <c r="D30" s="9" t="n"/>
      <c r="E30" s="9" t="n"/>
      <c r="G30" s="9" t="n"/>
      <c r="H30" s="24">
        <f>IF(OR(E30="",F30=""),"",ROUND(E30*(1-IFERROR(VLOOKUP(F30,Settings!$A$2:$C$10,2,FALSE),0))-IFERROR(VLOOKUP(F30,Settings!$A$2:$C$10,3,FALSE),0)-N(G30)-IF(N(G30)&gt;0,Settings!$B$14,0)-Settings!$B$13,2))</f>
        <v/>
      </c>
      <c r="I30" s="23">
        <f>IF(OR(D30="",H30=""),"",IF(D30&lt;=H30,"Yes","No"))</f>
        <v/>
      </c>
    </row>
    <row r="31">
      <c r="A31" s="22" t="n"/>
      <c r="D31" s="9" t="n"/>
      <c r="E31" s="9" t="n"/>
      <c r="G31" s="9" t="n"/>
      <c r="H31" s="24">
        <f>IF(OR(E31="",F31=""),"",ROUND(E31*(1-IFERROR(VLOOKUP(F31,Settings!$A$2:$C$10,2,FALSE),0))-IFERROR(VLOOKUP(F31,Settings!$A$2:$C$10,3,FALSE),0)-N(G31)-IF(N(G31)&gt;0,Settings!$B$14,0)-Settings!$B$13,2))</f>
        <v/>
      </c>
      <c r="I31" s="23">
        <f>IF(OR(D31="",H31=""),"",IF(D31&lt;=H31,"Yes","No"))</f>
        <v/>
      </c>
    </row>
    <row r="32">
      <c r="A32" s="22" t="n"/>
      <c r="D32" s="9" t="n"/>
      <c r="E32" s="9" t="n"/>
      <c r="G32" s="9" t="n"/>
      <c r="H32" s="24">
        <f>IF(OR(E32="",F32=""),"",ROUND(E32*(1-IFERROR(VLOOKUP(F32,Settings!$A$2:$C$10,2,FALSE),0))-IFERROR(VLOOKUP(F32,Settings!$A$2:$C$10,3,FALSE),0)-N(G32)-IF(N(G32)&gt;0,Settings!$B$14,0)-Settings!$B$13,2))</f>
        <v/>
      </c>
      <c r="I32" s="23">
        <f>IF(OR(D32="",H32=""),"",IF(D32&lt;=H32,"Yes","No"))</f>
        <v/>
      </c>
    </row>
    <row r="33">
      <c r="A33" s="22" t="n"/>
      <c r="D33" s="9" t="n"/>
      <c r="E33" s="9" t="n"/>
      <c r="G33" s="9" t="n"/>
      <c r="H33" s="24">
        <f>IF(OR(E33="",F33=""),"",ROUND(E33*(1-IFERROR(VLOOKUP(F33,Settings!$A$2:$C$10,2,FALSE),0))-IFERROR(VLOOKUP(F33,Settings!$A$2:$C$10,3,FALSE),0)-N(G33)-IF(N(G33)&gt;0,Settings!$B$14,0)-Settings!$B$13,2))</f>
        <v/>
      </c>
      <c r="I33" s="23">
        <f>IF(OR(D33="",H33=""),"",IF(D33&lt;=H33,"Yes","No"))</f>
        <v/>
      </c>
    </row>
    <row r="34">
      <c r="A34" s="22" t="n"/>
      <c r="D34" s="9" t="n"/>
      <c r="E34" s="9" t="n"/>
      <c r="G34" s="9" t="n"/>
      <c r="H34" s="24">
        <f>IF(OR(E34="",F34=""),"",ROUND(E34*(1-IFERROR(VLOOKUP(F34,Settings!$A$2:$C$10,2,FALSE),0))-IFERROR(VLOOKUP(F34,Settings!$A$2:$C$10,3,FALSE),0)-N(G34)-IF(N(G34)&gt;0,Settings!$B$14,0)-Settings!$B$13,2))</f>
        <v/>
      </c>
      <c r="I34" s="23">
        <f>IF(OR(D34="",H34=""),"",IF(D34&lt;=H34,"Yes","No"))</f>
        <v/>
      </c>
    </row>
    <row r="35">
      <c r="A35" s="22" t="n"/>
      <c r="D35" s="9" t="n"/>
      <c r="E35" s="9" t="n"/>
      <c r="G35" s="9" t="n"/>
      <c r="H35" s="24">
        <f>IF(OR(E35="",F35=""),"",ROUND(E35*(1-IFERROR(VLOOKUP(F35,Settings!$A$2:$C$10,2,FALSE),0))-IFERROR(VLOOKUP(F35,Settings!$A$2:$C$10,3,FALSE),0)-N(G35)-IF(N(G35)&gt;0,Settings!$B$14,0)-Settings!$B$13,2))</f>
        <v/>
      </c>
      <c r="I35" s="23">
        <f>IF(OR(D35="",H35=""),"",IF(D35&lt;=H35,"Yes","No"))</f>
        <v/>
      </c>
    </row>
    <row r="36">
      <c r="A36" s="22" t="n"/>
      <c r="D36" s="9" t="n"/>
      <c r="E36" s="9" t="n"/>
      <c r="G36" s="9" t="n"/>
      <c r="H36" s="24">
        <f>IF(OR(E36="",F36=""),"",ROUND(E36*(1-IFERROR(VLOOKUP(F36,Settings!$A$2:$C$10,2,FALSE),0))-IFERROR(VLOOKUP(F36,Settings!$A$2:$C$10,3,FALSE),0)-N(G36)-IF(N(G36)&gt;0,Settings!$B$14,0)-Settings!$B$13,2))</f>
        <v/>
      </c>
      <c r="I36" s="23">
        <f>IF(OR(D36="",H36=""),"",IF(D36&lt;=H36,"Yes","No"))</f>
        <v/>
      </c>
    </row>
    <row r="37">
      <c r="A37" s="22" t="n"/>
      <c r="D37" s="9" t="n"/>
      <c r="E37" s="9" t="n"/>
      <c r="G37" s="9" t="n"/>
      <c r="H37" s="24">
        <f>IF(OR(E37="",F37=""),"",ROUND(E37*(1-IFERROR(VLOOKUP(F37,Settings!$A$2:$C$10,2,FALSE),0))-IFERROR(VLOOKUP(F37,Settings!$A$2:$C$10,3,FALSE),0)-N(G37)-IF(N(G37)&gt;0,Settings!$B$14,0)-Settings!$B$13,2))</f>
        <v/>
      </c>
      <c r="I37" s="23">
        <f>IF(OR(D37="",H37=""),"",IF(D37&lt;=H37,"Yes","No"))</f>
        <v/>
      </c>
    </row>
    <row r="38">
      <c r="A38" s="22" t="n"/>
      <c r="D38" s="9" t="n"/>
      <c r="E38" s="9" t="n"/>
      <c r="G38" s="9" t="n"/>
      <c r="H38" s="24">
        <f>IF(OR(E38="",F38=""),"",ROUND(E38*(1-IFERROR(VLOOKUP(F38,Settings!$A$2:$C$10,2,FALSE),0))-IFERROR(VLOOKUP(F38,Settings!$A$2:$C$10,3,FALSE),0)-N(G38)-IF(N(G38)&gt;0,Settings!$B$14,0)-Settings!$B$13,2))</f>
        <v/>
      </c>
      <c r="I38" s="23">
        <f>IF(OR(D38="",H38=""),"",IF(D38&lt;=H38,"Yes","No"))</f>
        <v/>
      </c>
    </row>
    <row r="39">
      <c r="A39" s="22" t="n"/>
      <c r="D39" s="9" t="n"/>
      <c r="E39" s="9" t="n"/>
      <c r="G39" s="9" t="n"/>
      <c r="H39" s="24">
        <f>IF(OR(E39="",F39=""),"",ROUND(E39*(1-IFERROR(VLOOKUP(F39,Settings!$A$2:$C$10,2,FALSE),0))-IFERROR(VLOOKUP(F39,Settings!$A$2:$C$10,3,FALSE),0)-N(G39)-IF(N(G39)&gt;0,Settings!$B$14,0)-Settings!$B$13,2))</f>
        <v/>
      </c>
      <c r="I39" s="23">
        <f>IF(OR(D39="",H39=""),"",IF(D39&lt;=H39,"Yes","No"))</f>
        <v/>
      </c>
    </row>
    <row r="40">
      <c r="A40" s="22" t="n"/>
      <c r="D40" s="9" t="n"/>
      <c r="E40" s="9" t="n"/>
      <c r="G40" s="9" t="n"/>
      <c r="H40" s="24">
        <f>IF(OR(E40="",F40=""),"",ROUND(E40*(1-IFERROR(VLOOKUP(F40,Settings!$A$2:$C$10,2,FALSE),0))-IFERROR(VLOOKUP(F40,Settings!$A$2:$C$10,3,FALSE),0)-N(G40)-IF(N(G40)&gt;0,Settings!$B$14,0)-Settings!$B$13,2))</f>
        <v/>
      </c>
      <c r="I40" s="23">
        <f>IF(OR(D40="",H40=""),"",IF(D40&lt;=H40,"Yes","No"))</f>
        <v/>
      </c>
    </row>
    <row r="41">
      <c r="A41" s="22" t="n"/>
      <c r="D41" s="9" t="n"/>
      <c r="E41" s="9" t="n"/>
      <c r="G41" s="9" t="n"/>
      <c r="H41" s="24">
        <f>IF(OR(E41="",F41=""),"",ROUND(E41*(1-IFERROR(VLOOKUP(F41,Settings!$A$2:$C$10,2,FALSE),0))-IFERROR(VLOOKUP(F41,Settings!$A$2:$C$10,3,FALSE),0)-N(G41)-IF(N(G41)&gt;0,Settings!$B$14,0)-Settings!$B$13,2))</f>
        <v/>
      </c>
      <c r="I41" s="23">
        <f>IF(OR(D41="",H41=""),"",IF(D41&lt;=H41,"Yes","No"))</f>
        <v/>
      </c>
    </row>
    <row r="42">
      <c r="A42" s="22" t="n"/>
      <c r="D42" s="9" t="n"/>
      <c r="E42" s="9" t="n"/>
      <c r="G42" s="9" t="n"/>
      <c r="H42" s="24">
        <f>IF(OR(E42="",F42=""),"",ROUND(E42*(1-IFERROR(VLOOKUP(F42,Settings!$A$2:$C$10,2,FALSE),0))-IFERROR(VLOOKUP(F42,Settings!$A$2:$C$10,3,FALSE),0)-N(G42)-IF(N(G42)&gt;0,Settings!$B$14,0)-Settings!$B$13,2))</f>
        <v/>
      </c>
      <c r="I42" s="23">
        <f>IF(OR(D42="",H42=""),"",IF(D42&lt;=H42,"Yes","No"))</f>
        <v/>
      </c>
    </row>
    <row r="43">
      <c r="A43" s="22" t="n"/>
      <c r="D43" s="9" t="n"/>
      <c r="E43" s="9" t="n"/>
      <c r="G43" s="9" t="n"/>
      <c r="H43" s="24">
        <f>IF(OR(E43="",F43=""),"",ROUND(E43*(1-IFERROR(VLOOKUP(F43,Settings!$A$2:$C$10,2,FALSE),0))-IFERROR(VLOOKUP(F43,Settings!$A$2:$C$10,3,FALSE),0)-N(G43)-IF(N(G43)&gt;0,Settings!$B$14,0)-Settings!$B$13,2))</f>
        <v/>
      </c>
      <c r="I43" s="23">
        <f>IF(OR(D43="",H43=""),"",IF(D43&lt;=H43,"Yes","No"))</f>
        <v/>
      </c>
    </row>
    <row r="44">
      <c r="A44" s="22" t="n"/>
      <c r="D44" s="9" t="n"/>
      <c r="E44" s="9" t="n"/>
      <c r="G44" s="9" t="n"/>
      <c r="H44" s="24">
        <f>IF(OR(E44="",F44=""),"",ROUND(E44*(1-IFERROR(VLOOKUP(F44,Settings!$A$2:$C$10,2,FALSE),0))-IFERROR(VLOOKUP(F44,Settings!$A$2:$C$10,3,FALSE),0)-N(G44)-IF(N(G44)&gt;0,Settings!$B$14,0)-Settings!$B$13,2))</f>
        <v/>
      </c>
      <c r="I44" s="23">
        <f>IF(OR(D44="",H44=""),"",IF(D44&lt;=H44,"Yes","No"))</f>
        <v/>
      </c>
    </row>
    <row r="45">
      <c r="A45" s="22" t="n"/>
      <c r="D45" s="9" t="n"/>
      <c r="E45" s="9" t="n"/>
      <c r="G45" s="9" t="n"/>
      <c r="H45" s="24">
        <f>IF(OR(E45="",F45=""),"",ROUND(E45*(1-IFERROR(VLOOKUP(F45,Settings!$A$2:$C$10,2,FALSE),0))-IFERROR(VLOOKUP(F45,Settings!$A$2:$C$10,3,FALSE),0)-N(G45)-IF(N(G45)&gt;0,Settings!$B$14,0)-Settings!$B$13,2))</f>
        <v/>
      </c>
      <c r="I45" s="23">
        <f>IF(OR(D45="",H45=""),"",IF(D45&lt;=H45,"Yes","No"))</f>
        <v/>
      </c>
    </row>
    <row r="46">
      <c r="A46" s="22" t="n"/>
      <c r="D46" s="9" t="n"/>
      <c r="E46" s="9" t="n"/>
      <c r="G46" s="9" t="n"/>
      <c r="H46" s="24">
        <f>IF(OR(E46="",F46=""),"",ROUND(E46*(1-IFERROR(VLOOKUP(F46,Settings!$A$2:$C$10,2,FALSE),0))-IFERROR(VLOOKUP(F46,Settings!$A$2:$C$10,3,FALSE),0)-N(G46)-IF(N(G46)&gt;0,Settings!$B$14,0)-Settings!$B$13,2))</f>
        <v/>
      </c>
      <c r="I46" s="23">
        <f>IF(OR(D46="",H46=""),"",IF(D46&lt;=H46,"Yes","No"))</f>
        <v/>
      </c>
    </row>
    <row r="47">
      <c r="A47" s="22" t="n"/>
      <c r="D47" s="9" t="n"/>
      <c r="E47" s="9" t="n"/>
      <c r="G47" s="9" t="n"/>
      <c r="H47" s="24">
        <f>IF(OR(E47="",F47=""),"",ROUND(E47*(1-IFERROR(VLOOKUP(F47,Settings!$A$2:$C$10,2,FALSE),0))-IFERROR(VLOOKUP(F47,Settings!$A$2:$C$10,3,FALSE),0)-N(G47)-IF(N(G47)&gt;0,Settings!$B$14,0)-Settings!$B$13,2))</f>
        <v/>
      </c>
      <c r="I47" s="23">
        <f>IF(OR(D47="",H47=""),"",IF(D47&lt;=H47,"Yes","No"))</f>
        <v/>
      </c>
    </row>
    <row r="48">
      <c r="A48" s="22" t="n"/>
      <c r="D48" s="9" t="n"/>
      <c r="E48" s="9" t="n"/>
      <c r="G48" s="9" t="n"/>
      <c r="H48" s="24">
        <f>IF(OR(E48="",F48=""),"",ROUND(E48*(1-IFERROR(VLOOKUP(F48,Settings!$A$2:$C$10,2,FALSE),0))-IFERROR(VLOOKUP(F48,Settings!$A$2:$C$10,3,FALSE),0)-N(G48)-IF(N(G48)&gt;0,Settings!$B$14,0)-Settings!$B$13,2))</f>
        <v/>
      </c>
      <c r="I48" s="23">
        <f>IF(OR(D48="",H48=""),"",IF(D48&lt;=H48,"Yes","No"))</f>
        <v/>
      </c>
    </row>
    <row r="49">
      <c r="A49" s="22" t="n"/>
      <c r="D49" s="9" t="n"/>
      <c r="E49" s="9" t="n"/>
      <c r="G49" s="9" t="n"/>
      <c r="H49" s="24">
        <f>IF(OR(E49="",F49=""),"",ROUND(E49*(1-IFERROR(VLOOKUP(F49,Settings!$A$2:$C$10,2,FALSE),0))-IFERROR(VLOOKUP(F49,Settings!$A$2:$C$10,3,FALSE),0)-N(G49)-IF(N(G49)&gt;0,Settings!$B$14,0)-Settings!$B$13,2))</f>
        <v/>
      </c>
      <c r="I49" s="23">
        <f>IF(OR(D49="",H49=""),"",IF(D49&lt;=H49,"Yes","No"))</f>
        <v/>
      </c>
    </row>
    <row r="50">
      <c r="A50" s="22" t="n"/>
      <c r="D50" s="9" t="n"/>
      <c r="E50" s="9" t="n"/>
      <c r="G50" s="9" t="n"/>
      <c r="H50" s="24">
        <f>IF(OR(E50="",F50=""),"",ROUND(E50*(1-IFERROR(VLOOKUP(F50,Settings!$A$2:$C$10,2,FALSE),0))-IFERROR(VLOOKUP(F50,Settings!$A$2:$C$10,3,FALSE),0)-N(G50)-IF(N(G50)&gt;0,Settings!$B$14,0)-Settings!$B$13,2))</f>
        <v/>
      </c>
      <c r="I50" s="23">
        <f>IF(OR(D50="",H50=""),"",IF(D50&lt;=H50,"Yes","No"))</f>
        <v/>
      </c>
    </row>
    <row r="51">
      <c r="A51" s="22" t="n"/>
      <c r="D51" s="9" t="n"/>
      <c r="E51" s="9" t="n"/>
      <c r="G51" s="9" t="n"/>
      <c r="H51" s="24">
        <f>IF(OR(E51="",F51=""),"",ROUND(E51*(1-IFERROR(VLOOKUP(F51,Settings!$A$2:$C$10,2,FALSE),0))-IFERROR(VLOOKUP(F51,Settings!$A$2:$C$10,3,FALSE),0)-N(G51)-IF(N(G51)&gt;0,Settings!$B$14,0)-Settings!$B$13,2))</f>
        <v/>
      </c>
      <c r="I51" s="23">
        <f>IF(OR(D51="",H51=""),"",IF(D51&lt;=H51,"Yes","No"))</f>
        <v/>
      </c>
    </row>
    <row r="52">
      <c r="A52" s="22" t="n"/>
      <c r="D52" s="9" t="n"/>
      <c r="E52" s="9" t="n"/>
      <c r="G52" s="9" t="n"/>
      <c r="H52" s="24">
        <f>IF(OR(E52="",F52=""),"",ROUND(E52*(1-IFERROR(VLOOKUP(F52,Settings!$A$2:$C$10,2,FALSE),0))-IFERROR(VLOOKUP(F52,Settings!$A$2:$C$10,3,FALSE),0)-N(G52)-IF(N(G52)&gt;0,Settings!$B$14,0)-Settings!$B$13,2))</f>
        <v/>
      </c>
      <c r="I52" s="23">
        <f>IF(OR(D52="",H52=""),"",IF(D52&lt;=H52,"Yes","No"))</f>
        <v/>
      </c>
    </row>
    <row r="53">
      <c r="A53" s="22" t="n"/>
      <c r="D53" s="9" t="n"/>
      <c r="E53" s="9" t="n"/>
      <c r="G53" s="9" t="n"/>
      <c r="H53" s="24">
        <f>IF(OR(E53="",F53=""),"",ROUND(E53*(1-IFERROR(VLOOKUP(F53,Settings!$A$2:$C$10,2,FALSE),0))-IFERROR(VLOOKUP(F53,Settings!$A$2:$C$10,3,FALSE),0)-N(G53)-IF(N(G53)&gt;0,Settings!$B$14,0)-Settings!$B$13,2))</f>
        <v/>
      </c>
      <c r="I53" s="23">
        <f>IF(OR(D53="",H53=""),"",IF(D53&lt;=H53,"Yes","No"))</f>
        <v/>
      </c>
    </row>
    <row r="54">
      <c r="A54" s="22" t="n"/>
      <c r="D54" s="9" t="n"/>
      <c r="E54" s="9" t="n"/>
      <c r="G54" s="9" t="n"/>
      <c r="H54" s="24">
        <f>IF(OR(E54="",F54=""),"",ROUND(E54*(1-IFERROR(VLOOKUP(F54,Settings!$A$2:$C$10,2,FALSE),0))-IFERROR(VLOOKUP(F54,Settings!$A$2:$C$10,3,FALSE),0)-N(G54)-IF(N(G54)&gt;0,Settings!$B$14,0)-Settings!$B$13,2))</f>
        <v/>
      </c>
      <c r="I54" s="23">
        <f>IF(OR(D54="",H54=""),"",IF(D54&lt;=H54,"Yes","No"))</f>
        <v/>
      </c>
    </row>
    <row r="55">
      <c r="A55" s="22" t="n"/>
      <c r="D55" s="9" t="n"/>
      <c r="E55" s="9" t="n"/>
      <c r="G55" s="9" t="n"/>
      <c r="H55" s="24">
        <f>IF(OR(E55="",F55=""),"",ROUND(E55*(1-IFERROR(VLOOKUP(F55,Settings!$A$2:$C$10,2,FALSE),0))-IFERROR(VLOOKUP(F55,Settings!$A$2:$C$10,3,FALSE),0)-N(G55)-IF(N(G55)&gt;0,Settings!$B$14,0)-Settings!$B$13,2))</f>
        <v/>
      </c>
      <c r="I55" s="23">
        <f>IF(OR(D55="",H55=""),"",IF(D55&lt;=H55,"Yes","No"))</f>
        <v/>
      </c>
    </row>
    <row r="56">
      <c r="A56" s="22" t="n"/>
      <c r="D56" s="9" t="n"/>
      <c r="E56" s="9" t="n"/>
      <c r="G56" s="9" t="n"/>
      <c r="H56" s="24">
        <f>IF(OR(E56="",F56=""),"",ROUND(E56*(1-IFERROR(VLOOKUP(F56,Settings!$A$2:$C$10,2,FALSE),0))-IFERROR(VLOOKUP(F56,Settings!$A$2:$C$10,3,FALSE),0)-N(G56)-IF(N(G56)&gt;0,Settings!$B$14,0)-Settings!$B$13,2))</f>
        <v/>
      </c>
      <c r="I56" s="23">
        <f>IF(OR(D56="",H56=""),"",IF(D56&lt;=H56,"Yes","No"))</f>
        <v/>
      </c>
    </row>
    <row r="57">
      <c r="A57" s="22" t="n"/>
      <c r="D57" s="9" t="n"/>
      <c r="E57" s="9" t="n"/>
      <c r="G57" s="9" t="n"/>
      <c r="H57" s="24">
        <f>IF(OR(E57="",F57=""),"",ROUND(E57*(1-IFERROR(VLOOKUP(F57,Settings!$A$2:$C$10,2,FALSE),0))-IFERROR(VLOOKUP(F57,Settings!$A$2:$C$10,3,FALSE),0)-N(G57)-IF(N(G57)&gt;0,Settings!$B$14,0)-Settings!$B$13,2))</f>
        <v/>
      </c>
      <c r="I57" s="23">
        <f>IF(OR(D57="",H57=""),"",IF(D57&lt;=H57,"Yes","No"))</f>
        <v/>
      </c>
    </row>
    <row r="58">
      <c r="A58" s="22" t="n"/>
      <c r="D58" s="9" t="n"/>
      <c r="E58" s="9" t="n"/>
      <c r="G58" s="9" t="n"/>
      <c r="H58" s="24">
        <f>IF(OR(E58="",F58=""),"",ROUND(E58*(1-IFERROR(VLOOKUP(F58,Settings!$A$2:$C$10,2,FALSE),0))-IFERROR(VLOOKUP(F58,Settings!$A$2:$C$10,3,FALSE),0)-N(G58)-IF(N(G58)&gt;0,Settings!$B$14,0)-Settings!$B$13,2))</f>
        <v/>
      </c>
      <c r="I58" s="23">
        <f>IF(OR(D58="",H58=""),"",IF(D58&lt;=H58,"Yes","No"))</f>
        <v/>
      </c>
    </row>
    <row r="59">
      <c r="A59" s="22" t="n"/>
      <c r="D59" s="9" t="n"/>
      <c r="E59" s="9" t="n"/>
      <c r="G59" s="9" t="n"/>
      <c r="H59" s="24">
        <f>IF(OR(E59="",F59=""),"",ROUND(E59*(1-IFERROR(VLOOKUP(F59,Settings!$A$2:$C$10,2,FALSE),0))-IFERROR(VLOOKUP(F59,Settings!$A$2:$C$10,3,FALSE),0)-N(G59)-IF(N(G59)&gt;0,Settings!$B$14,0)-Settings!$B$13,2))</f>
        <v/>
      </c>
      <c r="I59" s="23">
        <f>IF(OR(D59="",H59=""),"",IF(D59&lt;=H59,"Yes","No"))</f>
        <v/>
      </c>
    </row>
    <row r="60">
      <c r="A60" s="22" t="n"/>
      <c r="D60" s="9" t="n"/>
      <c r="E60" s="9" t="n"/>
      <c r="G60" s="9" t="n"/>
      <c r="H60" s="24">
        <f>IF(OR(E60="",F60=""),"",ROUND(E60*(1-IFERROR(VLOOKUP(F60,Settings!$A$2:$C$10,2,FALSE),0))-IFERROR(VLOOKUP(F60,Settings!$A$2:$C$10,3,FALSE),0)-N(G60)-IF(N(G60)&gt;0,Settings!$B$14,0)-Settings!$B$13,2))</f>
        <v/>
      </c>
      <c r="I60" s="23">
        <f>IF(OR(D60="",H60=""),"",IF(D60&lt;=H60,"Yes","No"))</f>
        <v/>
      </c>
    </row>
    <row r="61">
      <c r="A61" s="22" t="n"/>
      <c r="D61" s="9" t="n"/>
      <c r="E61" s="9" t="n"/>
      <c r="G61" s="9" t="n"/>
      <c r="H61" s="24">
        <f>IF(OR(E61="",F61=""),"",ROUND(E61*(1-IFERROR(VLOOKUP(F61,Settings!$A$2:$C$10,2,FALSE),0))-IFERROR(VLOOKUP(F61,Settings!$A$2:$C$10,3,FALSE),0)-N(G61)-IF(N(G61)&gt;0,Settings!$B$14,0)-Settings!$B$13,2))</f>
        <v/>
      </c>
      <c r="I61" s="23">
        <f>IF(OR(D61="",H61=""),"",IF(D61&lt;=H61,"Yes","No"))</f>
        <v/>
      </c>
    </row>
    <row r="62">
      <c r="A62" s="22" t="n"/>
      <c r="D62" s="9" t="n"/>
      <c r="E62" s="9" t="n"/>
      <c r="G62" s="9" t="n"/>
      <c r="H62" s="24">
        <f>IF(OR(E62="",F62=""),"",ROUND(E62*(1-IFERROR(VLOOKUP(F62,Settings!$A$2:$C$10,2,FALSE),0))-IFERROR(VLOOKUP(F62,Settings!$A$2:$C$10,3,FALSE),0)-N(G62)-IF(N(G62)&gt;0,Settings!$B$14,0)-Settings!$B$13,2))</f>
        <v/>
      </c>
      <c r="I62" s="23">
        <f>IF(OR(D62="",H62=""),"",IF(D62&lt;=H62,"Yes","No"))</f>
        <v/>
      </c>
    </row>
    <row r="63">
      <c r="A63" s="22" t="n"/>
      <c r="D63" s="9" t="n"/>
      <c r="E63" s="9" t="n"/>
      <c r="G63" s="9" t="n"/>
      <c r="H63" s="24">
        <f>IF(OR(E63="",F63=""),"",ROUND(E63*(1-IFERROR(VLOOKUP(F63,Settings!$A$2:$C$10,2,FALSE),0))-IFERROR(VLOOKUP(F63,Settings!$A$2:$C$10,3,FALSE),0)-N(G63)-IF(N(G63)&gt;0,Settings!$B$14,0)-Settings!$B$13,2))</f>
        <v/>
      </c>
      <c r="I63" s="23">
        <f>IF(OR(D63="",H63=""),"",IF(D63&lt;=H63,"Yes","No"))</f>
        <v/>
      </c>
    </row>
    <row r="64">
      <c r="A64" s="22" t="n"/>
      <c r="D64" s="9" t="n"/>
      <c r="E64" s="9" t="n"/>
      <c r="G64" s="9" t="n"/>
      <c r="H64" s="24">
        <f>IF(OR(E64="",F64=""),"",ROUND(E64*(1-IFERROR(VLOOKUP(F64,Settings!$A$2:$C$10,2,FALSE),0))-IFERROR(VLOOKUP(F64,Settings!$A$2:$C$10,3,FALSE),0)-N(G64)-IF(N(G64)&gt;0,Settings!$B$14,0)-Settings!$B$13,2))</f>
        <v/>
      </c>
      <c r="I64" s="23">
        <f>IF(OR(D64="",H64=""),"",IF(D64&lt;=H64,"Yes","No"))</f>
        <v/>
      </c>
    </row>
    <row r="65">
      <c r="A65" s="22" t="n"/>
      <c r="D65" s="9" t="n"/>
      <c r="E65" s="9" t="n"/>
      <c r="G65" s="9" t="n"/>
      <c r="H65" s="24">
        <f>IF(OR(E65="",F65=""),"",ROUND(E65*(1-IFERROR(VLOOKUP(F65,Settings!$A$2:$C$10,2,FALSE),0))-IFERROR(VLOOKUP(F65,Settings!$A$2:$C$10,3,FALSE),0)-N(G65)-IF(N(G65)&gt;0,Settings!$B$14,0)-Settings!$B$13,2))</f>
        <v/>
      </c>
      <c r="I65" s="23">
        <f>IF(OR(D65="",H65=""),"",IF(D65&lt;=H65,"Yes","No"))</f>
        <v/>
      </c>
    </row>
    <row r="66">
      <c r="A66" s="22" t="n"/>
      <c r="D66" s="9" t="n"/>
      <c r="E66" s="9" t="n"/>
      <c r="G66" s="9" t="n"/>
      <c r="H66" s="24">
        <f>IF(OR(E66="",F66=""),"",ROUND(E66*(1-IFERROR(VLOOKUP(F66,Settings!$A$2:$C$10,2,FALSE),0))-IFERROR(VLOOKUP(F66,Settings!$A$2:$C$10,3,FALSE),0)-N(G66)-IF(N(G66)&gt;0,Settings!$B$14,0)-Settings!$B$13,2))</f>
        <v/>
      </c>
      <c r="I66" s="23">
        <f>IF(OR(D66="",H66=""),"",IF(D66&lt;=H66,"Yes","No"))</f>
        <v/>
      </c>
    </row>
    <row r="67">
      <c r="A67" s="22" t="n"/>
      <c r="D67" s="9" t="n"/>
      <c r="E67" s="9" t="n"/>
      <c r="G67" s="9" t="n"/>
      <c r="H67" s="24">
        <f>IF(OR(E67="",F67=""),"",ROUND(E67*(1-IFERROR(VLOOKUP(F67,Settings!$A$2:$C$10,2,FALSE),0))-IFERROR(VLOOKUP(F67,Settings!$A$2:$C$10,3,FALSE),0)-N(G67)-IF(N(G67)&gt;0,Settings!$B$14,0)-Settings!$B$13,2))</f>
        <v/>
      </c>
      <c r="I67" s="23">
        <f>IF(OR(D67="",H67=""),"",IF(D67&lt;=H67,"Yes","No"))</f>
        <v/>
      </c>
    </row>
    <row r="68">
      <c r="A68" s="22" t="n"/>
      <c r="D68" s="9" t="n"/>
      <c r="E68" s="9" t="n"/>
      <c r="G68" s="9" t="n"/>
      <c r="H68" s="24">
        <f>IF(OR(E68="",F68=""),"",ROUND(E68*(1-IFERROR(VLOOKUP(F68,Settings!$A$2:$C$10,2,FALSE),0))-IFERROR(VLOOKUP(F68,Settings!$A$2:$C$10,3,FALSE),0)-N(G68)-IF(N(G68)&gt;0,Settings!$B$14,0)-Settings!$B$13,2))</f>
        <v/>
      </c>
      <c r="I68" s="23">
        <f>IF(OR(D68="",H68=""),"",IF(D68&lt;=H68,"Yes","No"))</f>
        <v/>
      </c>
    </row>
    <row r="69">
      <c r="A69" s="22" t="n"/>
      <c r="D69" s="9" t="n"/>
      <c r="E69" s="9" t="n"/>
      <c r="G69" s="9" t="n"/>
      <c r="H69" s="24">
        <f>IF(OR(E69="",F69=""),"",ROUND(E69*(1-IFERROR(VLOOKUP(F69,Settings!$A$2:$C$10,2,FALSE),0))-IFERROR(VLOOKUP(F69,Settings!$A$2:$C$10,3,FALSE),0)-N(G69)-IF(N(G69)&gt;0,Settings!$B$14,0)-Settings!$B$13,2))</f>
        <v/>
      </c>
      <c r="I69" s="23">
        <f>IF(OR(D69="",H69=""),"",IF(D69&lt;=H69,"Yes","No"))</f>
        <v/>
      </c>
    </row>
    <row r="70">
      <c r="A70" s="22" t="n"/>
      <c r="D70" s="9" t="n"/>
      <c r="E70" s="9" t="n"/>
      <c r="G70" s="9" t="n"/>
      <c r="H70" s="24">
        <f>IF(OR(E70="",F70=""),"",ROUND(E70*(1-IFERROR(VLOOKUP(F70,Settings!$A$2:$C$10,2,FALSE),0))-IFERROR(VLOOKUP(F70,Settings!$A$2:$C$10,3,FALSE),0)-N(G70)-IF(N(G70)&gt;0,Settings!$B$14,0)-Settings!$B$13,2))</f>
        <v/>
      </c>
      <c r="I70" s="23">
        <f>IF(OR(D70="",H70=""),"",IF(D70&lt;=H70,"Yes","No"))</f>
        <v/>
      </c>
    </row>
    <row r="71">
      <c r="A71" s="22" t="n"/>
      <c r="D71" s="9" t="n"/>
      <c r="E71" s="9" t="n"/>
      <c r="G71" s="9" t="n"/>
      <c r="H71" s="24">
        <f>IF(OR(E71="",F71=""),"",ROUND(E71*(1-IFERROR(VLOOKUP(F71,Settings!$A$2:$C$10,2,FALSE),0))-IFERROR(VLOOKUP(F71,Settings!$A$2:$C$10,3,FALSE),0)-N(G71)-IF(N(G71)&gt;0,Settings!$B$14,0)-Settings!$B$13,2))</f>
        <v/>
      </c>
      <c r="I71" s="23">
        <f>IF(OR(D71="",H71=""),"",IF(D71&lt;=H71,"Yes","No"))</f>
        <v/>
      </c>
    </row>
    <row r="72">
      <c r="A72" s="22" t="n"/>
      <c r="D72" s="9" t="n"/>
      <c r="E72" s="9" t="n"/>
      <c r="G72" s="9" t="n"/>
      <c r="H72" s="24">
        <f>IF(OR(E72="",F72=""),"",ROUND(E72*(1-IFERROR(VLOOKUP(F72,Settings!$A$2:$C$10,2,FALSE),0))-IFERROR(VLOOKUP(F72,Settings!$A$2:$C$10,3,FALSE),0)-N(G72)-IF(N(G72)&gt;0,Settings!$B$14,0)-Settings!$B$13,2))</f>
        <v/>
      </c>
      <c r="I72" s="23">
        <f>IF(OR(D72="",H72=""),"",IF(D72&lt;=H72,"Yes","No"))</f>
        <v/>
      </c>
    </row>
    <row r="73">
      <c r="A73" s="22" t="n"/>
      <c r="D73" s="9" t="n"/>
      <c r="E73" s="9" t="n"/>
      <c r="G73" s="9" t="n"/>
      <c r="H73" s="24">
        <f>IF(OR(E73="",F73=""),"",ROUND(E73*(1-IFERROR(VLOOKUP(F73,Settings!$A$2:$C$10,2,FALSE),0))-IFERROR(VLOOKUP(F73,Settings!$A$2:$C$10,3,FALSE),0)-N(G73)-IF(N(G73)&gt;0,Settings!$B$14,0)-Settings!$B$13,2))</f>
        <v/>
      </c>
      <c r="I73" s="23">
        <f>IF(OR(D73="",H73=""),"",IF(D73&lt;=H73,"Yes","No"))</f>
        <v/>
      </c>
    </row>
    <row r="74">
      <c r="A74" s="22" t="n"/>
      <c r="D74" s="9" t="n"/>
      <c r="E74" s="9" t="n"/>
      <c r="G74" s="9" t="n"/>
      <c r="H74" s="24">
        <f>IF(OR(E74="",F74=""),"",ROUND(E74*(1-IFERROR(VLOOKUP(F74,Settings!$A$2:$C$10,2,FALSE),0))-IFERROR(VLOOKUP(F74,Settings!$A$2:$C$10,3,FALSE),0)-N(G74)-IF(N(G74)&gt;0,Settings!$B$14,0)-Settings!$B$13,2))</f>
        <v/>
      </c>
      <c r="I74" s="23">
        <f>IF(OR(D74="",H74=""),"",IF(D74&lt;=H74,"Yes","No"))</f>
        <v/>
      </c>
    </row>
    <row r="75">
      <c r="A75" s="22" t="n"/>
      <c r="D75" s="9" t="n"/>
      <c r="E75" s="9" t="n"/>
      <c r="G75" s="9" t="n"/>
      <c r="H75" s="24">
        <f>IF(OR(E75="",F75=""),"",ROUND(E75*(1-IFERROR(VLOOKUP(F75,Settings!$A$2:$C$10,2,FALSE),0))-IFERROR(VLOOKUP(F75,Settings!$A$2:$C$10,3,FALSE),0)-N(G75)-IF(N(G75)&gt;0,Settings!$B$14,0)-Settings!$B$13,2))</f>
        <v/>
      </c>
      <c r="I75" s="23">
        <f>IF(OR(D75="",H75=""),"",IF(D75&lt;=H75,"Yes","No"))</f>
        <v/>
      </c>
    </row>
    <row r="76">
      <c r="A76" s="22" t="n"/>
      <c r="D76" s="9" t="n"/>
      <c r="E76" s="9" t="n"/>
      <c r="G76" s="9" t="n"/>
      <c r="H76" s="24">
        <f>IF(OR(E76="",F76=""),"",ROUND(E76*(1-IFERROR(VLOOKUP(F76,Settings!$A$2:$C$10,2,FALSE),0))-IFERROR(VLOOKUP(F76,Settings!$A$2:$C$10,3,FALSE),0)-N(G76)-IF(N(G76)&gt;0,Settings!$B$14,0)-Settings!$B$13,2))</f>
        <v/>
      </c>
      <c r="I76" s="23">
        <f>IF(OR(D76="",H76=""),"",IF(D76&lt;=H76,"Yes","No"))</f>
        <v/>
      </c>
    </row>
    <row r="77">
      <c r="A77" s="22" t="n"/>
      <c r="D77" s="9" t="n"/>
      <c r="E77" s="9" t="n"/>
      <c r="G77" s="9" t="n"/>
      <c r="H77" s="24">
        <f>IF(OR(E77="",F77=""),"",ROUND(E77*(1-IFERROR(VLOOKUP(F77,Settings!$A$2:$C$10,2,FALSE),0))-IFERROR(VLOOKUP(F77,Settings!$A$2:$C$10,3,FALSE),0)-N(G77)-IF(N(G77)&gt;0,Settings!$B$14,0)-Settings!$B$13,2))</f>
        <v/>
      </c>
      <c r="I77" s="23">
        <f>IF(OR(D77="",H77=""),"",IF(D77&lt;=H77,"Yes","No"))</f>
        <v/>
      </c>
    </row>
    <row r="78">
      <c r="A78" s="22" t="n"/>
      <c r="D78" s="9" t="n"/>
      <c r="E78" s="9" t="n"/>
      <c r="G78" s="9" t="n"/>
      <c r="H78" s="24">
        <f>IF(OR(E78="",F78=""),"",ROUND(E78*(1-IFERROR(VLOOKUP(F78,Settings!$A$2:$C$10,2,FALSE),0))-IFERROR(VLOOKUP(F78,Settings!$A$2:$C$10,3,FALSE),0)-N(G78)-IF(N(G78)&gt;0,Settings!$B$14,0)-Settings!$B$13,2))</f>
        <v/>
      </c>
      <c r="I78" s="23">
        <f>IF(OR(D78="",H78=""),"",IF(D78&lt;=H78,"Yes","No"))</f>
        <v/>
      </c>
    </row>
    <row r="79">
      <c r="A79" s="22" t="n"/>
      <c r="D79" s="9" t="n"/>
      <c r="E79" s="9" t="n"/>
      <c r="G79" s="9" t="n"/>
      <c r="H79" s="24">
        <f>IF(OR(E79="",F79=""),"",ROUND(E79*(1-IFERROR(VLOOKUP(F79,Settings!$A$2:$C$10,2,FALSE),0))-IFERROR(VLOOKUP(F79,Settings!$A$2:$C$10,3,FALSE),0)-N(G79)-IF(N(G79)&gt;0,Settings!$B$14,0)-Settings!$B$13,2))</f>
        <v/>
      </c>
      <c r="I79" s="23">
        <f>IF(OR(D79="",H79=""),"",IF(D79&lt;=H79,"Yes","No"))</f>
        <v/>
      </c>
    </row>
    <row r="80">
      <c r="A80" s="22" t="n"/>
      <c r="D80" s="9" t="n"/>
      <c r="E80" s="9" t="n"/>
      <c r="G80" s="9" t="n"/>
      <c r="H80" s="24">
        <f>IF(OR(E80="",F80=""),"",ROUND(E80*(1-IFERROR(VLOOKUP(F80,Settings!$A$2:$C$10,2,FALSE),0))-IFERROR(VLOOKUP(F80,Settings!$A$2:$C$10,3,FALSE),0)-N(G80)-IF(N(G80)&gt;0,Settings!$B$14,0)-Settings!$B$13,2))</f>
        <v/>
      </c>
      <c r="I80" s="23">
        <f>IF(OR(D80="",H80=""),"",IF(D80&lt;=H80,"Yes","No"))</f>
        <v/>
      </c>
    </row>
    <row r="81">
      <c r="A81" s="22" t="n"/>
      <c r="D81" s="9" t="n"/>
      <c r="E81" s="9" t="n"/>
      <c r="G81" s="9" t="n"/>
      <c r="H81" s="24">
        <f>IF(OR(E81="",F81=""),"",ROUND(E81*(1-IFERROR(VLOOKUP(F81,Settings!$A$2:$C$10,2,FALSE),0))-IFERROR(VLOOKUP(F81,Settings!$A$2:$C$10,3,FALSE),0)-N(G81)-IF(N(G81)&gt;0,Settings!$B$14,0)-Settings!$B$13,2))</f>
        <v/>
      </c>
      <c r="I81" s="23">
        <f>IF(OR(D81="",H81=""),"",IF(D81&lt;=H81,"Yes","No"))</f>
        <v/>
      </c>
    </row>
    <row r="82">
      <c r="A82" s="22" t="n"/>
      <c r="D82" s="9" t="n"/>
      <c r="E82" s="9" t="n"/>
      <c r="G82" s="9" t="n"/>
      <c r="H82" s="24">
        <f>IF(OR(E82="",F82=""),"",ROUND(E82*(1-IFERROR(VLOOKUP(F82,Settings!$A$2:$C$10,2,FALSE),0))-IFERROR(VLOOKUP(F82,Settings!$A$2:$C$10,3,FALSE),0)-N(G82)-IF(N(G82)&gt;0,Settings!$B$14,0)-Settings!$B$13,2))</f>
        <v/>
      </c>
      <c r="I82" s="23">
        <f>IF(OR(D82="",H82=""),"",IF(D82&lt;=H82,"Yes","No"))</f>
        <v/>
      </c>
    </row>
    <row r="83">
      <c r="A83" s="22" t="n"/>
      <c r="D83" s="9" t="n"/>
      <c r="E83" s="9" t="n"/>
      <c r="G83" s="9" t="n"/>
      <c r="H83" s="24">
        <f>IF(OR(E83="",F83=""),"",ROUND(E83*(1-IFERROR(VLOOKUP(F83,Settings!$A$2:$C$10,2,FALSE),0))-IFERROR(VLOOKUP(F83,Settings!$A$2:$C$10,3,FALSE),0)-N(G83)-IF(N(G83)&gt;0,Settings!$B$14,0)-Settings!$B$13,2))</f>
        <v/>
      </c>
      <c r="I83" s="23">
        <f>IF(OR(D83="",H83=""),"",IF(D83&lt;=H83,"Yes","No"))</f>
        <v/>
      </c>
    </row>
    <row r="84">
      <c r="A84" s="22" t="n"/>
      <c r="D84" s="9" t="n"/>
      <c r="E84" s="9" t="n"/>
      <c r="G84" s="9" t="n"/>
      <c r="H84" s="24">
        <f>IF(OR(E84="",F84=""),"",ROUND(E84*(1-IFERROR(VLOOKUP(F84,Settings!$A$2:$C$10,2,FALSE),0))-IFERROR(VLOOKUP(F84,Settings!$A$2:$C$10,3,FALSE),0)-N(G84)-IF(N(G84)&gt;0,Settings!$B$14,0)-Settings!$B$13,2))</f>
        <v/>
      </c>
      <c r="I84" s="23">
        <f>IF(OR(D84="",H84=""),"",IF(D84&lt;=H84,"Yes","No"))</f>
        <v/>
      </c>
    </row>
    <row r="85">
      <c r="A85" s="22" t="n"/>
      <c r="D85" s="9" t="n"/>
      <c r="E85" s="9" t="n"/>
      <c r="G85" s="9" t="n"/>
      <c r="H85" s="24">
        <f>IF(OR(E85="",F85=""),"",ROUND(E85*(1-IFERROR(VLOOKUP(F85,Settings!$A$2:$C$10,2,FALSE),0))-IFERROR(VLOOKUP(F85,Settings!$A$2:$C$10,3,FALSE),0)-N(G85)-IF(N(G85)&gt;0,Settings!$B$14,0)-Settings!$B$13,2))</f>
        <v/>
      </c>
      <c r="I85" s="23">
        <f>IF(OR(D85="",H85=""),"",IF(D85&lt;=H85,"Yes","No"))</f>
        <v/>
      </c>
    </row>
    <row r="86">
      <c r="A86" s="22" t="n"/>
      <c r="D86" s="9" t="n"/>
      <c r="E86" s="9" t="n"/>
      <c r="G86" s="9" t="n"/>
      <c r="H86" s="24">
        <f>IF(OR(E86="",F86=""),"",ROUND(E86*(1-IFERROR(VLOOKUP(F86,Settings!$A$2:$C$10,2,FALSE),0))-IFERROR(VLOOKUP(F86,Settings!$A$2:$C$10,3,FALSE),0)-N(G86)-IF(N(G86)&gt;0,Settings!$B$14,0)-Settings!$B$13,2))</f>
        <v/>
      </c>
      <c r="I86" s="23">
        <f>IF(OR(D86="",H86=""),"",IF(D86&lt;=H86,"Yes","No"))</f>
        <v/>
      </c>
    </row>
    <row r="87">
      <c r="A87" s="22" t="n"/>
      <c r="D87" s="9" t="n"/>
      <c r="E87" s="9" t="n"/>
      <c r="G87" s="9" t="n"/>
      <c r="H87" s="24">
        <f>IF(OR(E87="",F87=""),"",ROUND(E87*(1-IFERROR(VLOOKUP(F87,Settings!$A$2:$C$10,2,FALSE),0))-IFERROR(VLOOKUP(F87,Settings!$A$2:$C$10,3,FALSE),0)-N(G87)-IF(N(G87)&gt;0,Settings!$B$14,0)-Settings!$B$13,2))</f>
        <v/>
      </c>
      <c r="I87" s="23">
        <f>IF(OR(D87="",H87=""),"",IF(D87&lt;=H87,"Yes","No"))</f>
        <v/>
      </c>
    </row>
    <row r="88">
      <c r="A88" s="22" t="n"/>
      <c r="D88" s="9" t="n"/>
      <c r="E88" s="9" t="n"/>
      <c r="G88" s="9" t="n"/>
      <c r="H88" s="24">
        <f>IF(OR(E88="",F88=""),"",ROUND(E88*(1-IFERROR(VLOOKUP(F88,Settings!$A$2:$C$10,2,FALSE),0))-IFERROR(VLOOKUP(F88,Settings!$A$2:$C$10,3,FALSE),0)-N(G88)-IF(N(G88)&gt;0,Settings!$B$14,0)-Settings!$B$13,2))</f>
        <v/>
      </c>
      <c r="I88" s="23">
        <f>IF(OR(D88="",H88=""),"",IF(D88&lt;=H88,"Yes","No"))</f>
        <v/>
      </c>
    </row>
    <row r="89">
      <c r="A89" s="22" t="n"/>
      <c r="D89" s="9" t="n"/>
      <c r="E89" s="9" t="n"/>
      <c r="G89" s="9" t="n"/>
      <c r="H89" s="24">
        <f>IF(OR(E89="",F89=""),"",ROUND(E89*(1-IFERROR(VLOOKUP(F89,Settings!$A$2:$C$10,2,FALSE),0))-IFERROR(VLOOKUP(F89,Settings!$A$2:$C$10,3,FALSE),0)-N(G89)-IF(N(G89)&gt;0,Settings!$B$14,0)-Settings!$B$13,2))</f>
        <v/>
      </c>
      <c r="I89" s="23">
        <f>IF(OR(D89="",H89=""),"",IF(D89&lt;=H89,"Yes","No"))</f>
        <v/>
      </c>
    </row>
    <row r="90">
      <c r="A90" s="22" t="n"/>
      <c r="D90" s="9" t="n"/>
      <c r="E90" s="9" t="n"/>
      <c r="G90" s="9" t="n"/>
      <c r="H90" s="24">
        <f>IF(OR(E90="",F90=""),"",ROUND(E90*(1-IFERROR(VLOOKUP(F90,Settings!$A$2:$C$10,2,FALSE),0))-IFERROR(VLOOKUP(F90,Settings!$A$2:$C$10,3,FALSE),0)-N(G90)-IF(N(G90)&gt;0,Settings!$B$14,0)-Settings!$B$13,2))</f>
        <v/>
      </c>
      <c r="I90" s="23">
        <f>IF(OR(D90="",H90=""),"",IF(D90&lt;=H90,"Yes","No"))</f>
        <v/>
      </c>
    </row>
    <row r="91">
      <c r="A91" s="22" t="n"/>
      <c r="D91" s="9" t="n"/>
      <c r="E91" s="9" t="n"/>
      <c r="G91" s="9" t="n"/>
      <c r="H91" s="24">
        <f>IF(OR(E91="",F91=""),"",ROUND(E91*(1-IFERROR(VLOOKUP(F91,Settings!$A$2:$C$10,2,FALSE),0))-IFERROR(VLOOKUP(F91,Settings!$A$2:$C$10,3,FALSE),0)-N(G91)-IF(N(G91)&gt;0,Settings!$B$14,0)-Settings!$B$13,2))</f>
        <v/>
      </c>
      <c r="I91" s="23">
        <f>IF(OR(D91="",H91=""),"",IF(D91&lt;=H91,"Yes","No"))</f>
        <v/>
      </c>
    </row>
    <row r="92">
      <c r="A92" s="22" t="n"/>
      <c r="D92" s="9" t="n"/>
      <c r="E92" s="9" t="n"/>
      <c r="G92" s="9" t="n"/>
      <c r="H92" s="24">
        <f>IF(OR(E92="",F92=""),"",ROUND(E92*(1-IFERROR(VLOOKUP(F92,Settings!$A$2:$C$10,2,FALSE),0))-IFERROR(VLOOKUP(F92,Settings!$A$2:$C$10,3,FALSE),0)-N(G92)-IF(N(G92)&gt;0,Settings!$B$14,0)-Settings!$B$13,2))</f>
        <v/>
      </c>
      <c r="I92" s="23">
        <f>IF(OR(D92="",H92=""),"",IF(D92&lt;=H92,"Yes","No"))</f>
        <v/>
      </c>
    </row>
    <row r="93">
      <c r="A93" s="22" t="n"/>
      <c r="D93" s="9" t="n"/>
      <c r="E93" s="9" t="n"/>
      <c r="G93" s="9" t="n"/>
      <c r="H93" s="24">
        <f>IF(OR(E93="",F93=""),"",ROUND(E93*(1-IFERROR(VLOOKUP(F93,Settings!$A$2:$C$10,2,FALSE),0))-IFERROR(VLOOKUP(F93,Settings!$A$2:$C$10,3,FALSE),0)-N(G93)-IF(N(G93)&gt;0,Settings!$B$14,0)-Settings!$B$13,2))</f>
        <v/>
      </c>
      <c r="I93" s="23">
        <f>IF(OR(D93="",H93=""),"",IF(D93&lt;=H93,"Yes","No"))</f>
        <v/>
      </c>
    </row>
    <row r="94">
      <c r="A94" s="22" t="n"/>
      <c r="D94" s="9" t="n"/>
      <c r="E94" s="9" t="n"/>
      <c r="G94" s="9" t="n"/>
      <c r="H94" s="24">
        <f>IF(OR(E94="",F94=""),"",ROUND(E94*(1-IFERROR(VLOOKUP(F94,Settings!$A$2:$C$10,2,FALSE),0))-IFERROR(VLOOKUP(F94,Settings!$A$2:$C$10,3,FALSE),0)-N(G94)-IF(N(G94)&gt;0,Settings!$B$14,0)-Settings!$B$13,2))</f>
        <v/>
      </c>
      <c r="I94" s="23">
        <f>IF(OR(D94="",H94=""),"",IF(D94&lt;=H94,"Yes","No"))</f>
        <v/>
      </c>
    </row>
    <row r="95">
      <c r="A95" s="22" t="n"/>
      <c r="D95" s="9" t="n"/>
      <c r="E95" s="9" t="n"/>
      <c r="G95" s="9" t="n"/>
      <c r="H95" s="24">
        <f>IF(OR(E95="",F95=""),"",ROUND(E95*(1-IFERROR(VLOOKUP(F95,Settings!$A$2:$C$10,2,FALSE),0))-IFERROR(VLOOKUP(F95,Settings!$A$2:$C$10,3,FALSE),0)-N(G95)-IF(N(G95)&gt;0,Settings!$B$14,0)-Settings!$B$13,2))</f>
        <v/>
      </c>
      <c r="I95" s="23">
        <f>IF(OR(D95="",H95=""),"",IF(D95&lt;=H95,"Yes","No"))</f>
        <v/>
      </c>
    </row>
    <row r="96">
      <c r="A96" s="22" t="n"/>
      <c r="D96" s="9" t="n"/>
      <c r="E96" s="9" t="n"/>
      <c r="G96" s="9" t="n"/>
      <c r="H96" s="24">
        <f>IF(OR(E96="",F96=""),"",ROUND(E96*(1-IFERROR(VLOOKUP(F96,Settings!$A$2:$C$10,2,FALSE),0))-IFERROR(VLOOKUP(F96,Settings!$A$2:$C$10,3,FALSE),0)-N(G96)-IF(N(G96)&gt;0,Settings!$B$14,0)-Settings!$B$13,2))</f>
        <v/>
      </c>
      <c r="I96" s="23">
        <f>IF(OR(D96="",H96=""),"",IF(D96&lt;=H96,"Yes","No"))</f>
        <v/>
      </c>
    </row>
    <row r="97">
      <c r="A97" s="22" t="n"/>
      <c r="D97" s="9" t="n"/>
      <c r="E97" s="9" t="n"/>
      <c r="G97" s="9" t="n"/>
      <c r="H97" s="24">
        <f>IF(OR(E97="",F97=""),"",ROUND(E97*(1-IFERROR(VLOOKUP(F97,Settings!$A$2:$C$10,2,FALSE),0))-IFERROR(VLOOKUP(F97,Settings!$A$2:$C$10,3,FALSE),0)-N(G97)-IF(N(G97)&gt;0,Settings!$B$14,0)-Settings!$B$13,2))</f>
        <v/>
      </c>
      <c r="I97" s="23">
        <f>IF(OR(D97="",H97=""),"",IF(D97&lt;=H97,"Yes","No"))</f>
        <v/>
      </c>
    </row>
    <row r="98">
      <c r="A98" s="22" t="n"/>
      <c r="D98" s="9" t="n"/>
      <c r="E98" s="9" t="n"/>
      <c r="G98" s="9" t="n"/>
      <c r="H98" s="24">
        <f>IF(OR(E98="",F98=""),"",ROUND(E98*(1-IFERROR(VLOOKUP(F98,Settings!$A$2:$C$10,2,FALSE),0))-IFERROR(VLOOKUP(F98,Settings!$A$2:$C$10,3,FALSE),0)-N(G98)-IF(N(G98)&gt;0,Settings!$B$14,0)-Settings!$B$13,2))</f>
        <v/>
      </c>
      <c r="I98" s="23">
        <f>IF(OR(D98="",H98=""),"",IF(D98&lt;=H98,"Yes","No"))</f>
        <v/>
      </c>
    </row>
    <row r="99">
      <c r="A99" s="22" t="n"/>
      <c r="D99" s="9" t="n"/>
      <c r="E99" s="9" t="n"/>
      <c r="G99" s="9" t="n"/>
      <c r="H99" s="24">
        <f>IF(OR(E99="",F99=""),"",ROUND(E99*(1-IFERROR(VLOOKUP(F99,Settings!$A$2:$C$10,2,FALSE),0))-IFERROR(VLOOKUP(F99,Settings!$A$2:$C$10,3,FALSE),0)-N(G99)-IF(N(G99)&gt;0,Settings!$B$14,0)-Settings!$B$13,2))</f>
        <v/>
      </c>
      <c r="I99" s="23">
        <f>IF(OR(D99="",H99=""),"",IF(D99&lt;=H99,"Yes","No"))</f>
        <v/>
      </c>
    </row>
    <row r="100">
      <c r="A100" s="22" t="n"/>
      <c r="D100" s="9" t="n"/>
      <c r="E100" s="9" t="n"/>
      <c r="G100" s="9" t="n"/>
      <c r="H100" s="24">
        <f>IF(OR(E100="",F100=""),"",ROUND(E100*(1-IFERROR(VLOOKUP(F100,Settings!$A$2:$C$10,2,FALSE),0))-IFERROR(VLOOKUP(F100,Settings!$A$2:$C$10,3,FALSE),0)-N(G100)-IF(N(G100)&gt;0,Settings!$B$14,0)-Settings!$B$13,2))</f>
        <v/>
      </c>
      <c r="I100" s="23">
        <f>IF(OR(D100="",H100=""),"",IF(D100&lt;=H100,"Yes","No"))</f>
        <v/>
      </c>
    </row>
    <row r="101">
      <c r="A101" s="22" t="n"/>
      <c r="D101" s="9" t="n"/>
      <c r="E101" s="9" t="n"/>
      <c r="G101" s="9" t="n"/>
      <c r="H101" s="24">
        <f>IF(OR(E101="",F101=""),"",ROUND(E101*(1-IFERROR(VLOOKUP(F101,Settings!$A$2:$C$10,2,FALSE),0))-IFERROR(VLOOKUP(F101,Settings!$A$2:$C$10,3,FALSE),0)-N(G101)-IF(N(G101)&gt;0,Settings!$B$14,0)-Settings!$B$13,2))</f>
        <v/>
      </c>
      <c r="I101" s="23">
        <f>IF(OR(D101="",H101=""),"",IF(D101&lt;=H101,"Yes","No"))</f>
        <v/>
      </c>
    </row>
    <row r="102">
      <c r="A102" s="22" t="n"/>
      <c r="D102" s="9" t="n"/>
      <c r="E102" s="9" t="n"/>
      <c r="G102" s="9" t="n"/>
      <c r="H102" s="24">
        <f>IF(OR(E102="",F102=""),"",ROUND(E102*(1-IFERROR(VLOOKUP(F102,Settings!$A$2:$C$10,2,FALSE),0))-IFERROR(VLOOKUP(F102,Settings!$A$2:$C$10,3,FALSE),0)-N(G102)-IF(N(G102)&gt;0,Settings!$B$14,0)-Settings!$B$13,2))</f>
        <v/>
      </c>
      <c r="I102" s="23">
        <f>IF(OR(D102="",H102=""),"",IF(D102&lt;=H102,"Yes","No"))</f>
        <v/>
      </c>
    </row>
    <row r="103">
      <c r="A103" s="22" t="n"/>
      <c r="D103" s="9" t="n"/>
      <c r="E103" s="9" t="n"/>
      <c r="G103" s="9" t="n"/>
      <c r="H103" s="24">
        <f>IF(OR(E103="",F103=""),"",ROUND(E103*(1-IFERROR(VLOOKUP(F103,Settings!$A$2:$C$10,2,FALSE),0))-IFERROR(VLOOKUP(F103,Settings!$A$2:$C$10,3,FALSE),0)-N(G103)-IF(N(G103)&gt;0,Settings!$B$14,0)-Settings!$B$13,2))</f>
        <v/>
      </c>
      <c r="I103" s="23">
        <f>IF(OR(D103="",H103=""),"",IF(D103&lt;=H103,"Yes","No"))</f>
        <v/>
      </c>
    </row>
    <row r="104">
      <c r="A104" s="22" t="n"/>
      <c r="D104" s="9" t="n"/>
      <c r="E104" s="9" t="n"/>
      <c r="G104" s="9" t="n"/>
      <c r="H104" s="24">
        <f>IF(OR(E104="",F104=""),"",ROUND(E104*(1-IFERROR(VLOOKUP(F104,Settings!$A$2:$C$10,2,FALSE),0))-IFERROR(VLOOKUP(F104,Settings!$A$2:$C$10,3,FALSE),0)-N(G104)-IF(N(G104)&gt;0,Settings!$B$14,0)-Settings!$B$13,2))</f>
        <v/>
      </c>
      <c r="I104" s="23">
        <f>IF(OR(D104="",H104=""),"",IF(D104&lt;=H104,"Yes","No"))</f>
        <v/>
      </c>
    </row>
    <row r="105">
      <c r="A105" s="22" t="n"/>
      <c r="D105" s="9" t="n"/>
      <c r="E105" s="9" t="n"/>
      <c r="G105" s="9" t="n"/>
      <c r="H105" s="24">
        <f>IF(OR(E105="",F105=""),"",ROUND(E105*(1-IFERROR(VLOOKUP(F105,Settings!$A$2:$C$10,2,FALSE),0))-IFERROR(VLOOKUP(F105,Settings!$A$2:$C$10,3,FALSE),0)-N(G105)-IF(N(G105)&gt;0,Settings!$B$14,0)-Settings!$B$13,2))</f>
        <v/>
      </c>
      <c r="I105" s="23">
        <f>IF(OR(D105="",H105=""),"",IF(D105&lt;=H105,"Yes","No"))</f>
        <v/>
      </c>
    </row>
    <row r="106">
      <c r="A106" s="22" t="n"/>
      <c r="D106" s="9" t="n"/>
      <c r="E106" s="9" t="n"/>
      <c r="G106" s="9" t="n"/>
      <c r="H106" s="24">
        <f>IF(OR(E106="",F106=""),"",ROUND(E106*(1-IFERROR(VLOOKUP(F106,Settings!$A$2:$C$10,2,FALSE),0))-IFERROR(VLOOKUP(F106,Settings!$A$2:$C$10,3,FALSE),0)-N(G106)-IF(N(G106)&gt;0,Settings!$B$14,0)-Settings!$B$13,2))</f>
        <v/>
      </c>
      <c r="I106" s="23">
        <f>IF(OR(D106="",H106=""),"",IF(D106&lt;=H106,"Yes","No"))</f>
        <v/>
      </c>
    </row>
    <row r="107">
      <c r="A107" s="22" t="n"/>
      <c r="D107" s="9" t="n"/>
      <c r="E107" s="9" t="n"/>
      <c r="G107" s="9" t="n"/>
      <c r="H107" s="24">
        <f>IF(OR(E107="",F107=""),"",ROUND(E107*(1-IFERROR(VLOOKUP(F107,Settings!$A$2:$C$10,2,FALSE),0))-IFERROR(VLOOKUP(F107,Settings!$A$2:$C$10,3,FALSE),0)-N(G107)-IF(N(G107)&gt;0,Settings!$B$14,0)-Settings!$B$13,2))</f>
        <v/>
      </c>
      <c r="I107" s="23">
        <f>IF(OR(D107="",H107=""),"",IF(D107&lt;=H107,"Yes","No"))</f>
        <v/>
      </c>
    </row>
    <row r="108">
      <c r="A108" s="22" t="n"/>
      <c r="D108" s="9" t="n"/>
      <c r="E108" s="9" t="n"/>
      <c r="G108" s="9" t="n"/>
      <c r="H108" s="24">
        <f>IF(OR(E108="",F108=""),"",ROUND(E108*(1-IFERROR(VLOOKUP(F108,Settings!$A$2:$C$10,2,FALSE),0))-IFERROR(VLOOKUP(F108,Settings!$A$2:$C$10,3,FALSE),0)-N(G108)-IF(N(G108)&gt;0,Settings!$B$14,0)-Settings!$B$13,2))</f>
        <v/>
      </c>
      <c r="I108" s="23">
        <f>IF(OR(D108="",H108=""),"",IF(D108&lt;=H108,"Yes","No"))</f>
        <v/>
      </c>
    </row>
    <row r="109">
      <c r="A109" s="22" t="n"/>
      <c r="D109" s="9" t="n"/>
      <c r="E109" s="9" t="n"/>
      <c r="G109" s="9" t="n"/>
      <c r="H109" s="24">
        <f>IF(OR(E109="",F109=""),"",ROUND(E109*(1-IFERROR(VLOOKUP(F109,Settings!$A$2:$C$10,2,FALSE),0))-IFERROR(VLOOKUP(F109,Settings!$A$2:$C$10,3,FALSE),0)-N(G109)-IF(N(G109)&gt;0,Settings!$B$14,0)-Settings!$B$13,2))</f>
        <v/>
      </c>
      <c r="I109" s="23">
        <f>IF(OR(D109="",H109=""),"",IF(D109&lt;=H109,"Yes","No"))</f>
        <v/>
      </c>
    </row>
    <row r="110">
      <c r="A110" s="22" t="n"/>
      <c r="D110" s="9" t="n"/>
      <c r="E110" s="9" t="n"/>
      <c r="G110" s="9" t="n"/>
      <c r="H110" s="24">
        <f>IF(OR(E110="",F110=""),"",ROUND(E110*(1-IFERROR(VLOOKUP(F110,Settings!$A$2:$C$10,2,FALSE),0))-IFERROR(VLOOKUP(F110,Settings!$A$2:$C$10,3,FALSE),0)-N(G110)-IF(N(G110)&gt;0,Settings!$B$14,0)-Settings!$B$13,2))</f>
        <v/>
      </c>
      <c r="I110" s="23">
        <f>IF(OR(D110="",H110=""),"",IF(D110&lt;=H110,"Yes","No"))</f>
        <v/>
      </c>
    </row>
    <row r="111">
      <c r="A111" s="22" t="n"/>
      <c r="D111" s="9" t="n"/>
      <c r="E111" s="9" t="n"/>
      <c r="G111" s="9" t="n"/>
      <c r="H111" s="24">
        <f>IF(OR(E111="",F111=""),"",ROUND(E111*(1-IFERROR(VLOOKUP(F111,Settings!$A$2:$C$10,2,FALSE),0))-IFERROR(VLOOKUP(F111,Settings!$A$2:$C$10,3,FALSE),0)-N(G111)-IF(N(G111)&gt;0,Settings!$B$14,0)-Settings!$B$13,2))</f>
        <v/>
      </c>
      <c r="I111" s="23">
        <f>IF(OR(D111="",H111=""),"",IF(D111&lt;=H111,"Yes","No"))</f>
        <v/>
      </c>
    </row>
    <row r="112">
      <c r="A112" s="22" t="n"/>
      <c r="D112" s="9" t="n"/>
      <c r="E112" s="9" t="n"/>
      <c r="G112" s="9" t="n"/>
      <c r="H112" s="24">
        <f>IF(OR(E112="",F112=""),"",ROUND(E112*(1-IFERROR(VLOOKUP(F112,Settings!$A$2:$C$10,2,FALSE),0))-IFERROR(VLOOKUP(F112,Settings!$A$2:$C$10,3,FALSE),0)-N(G112)-IF(N(G112)&gt;0,Settings!$B$14,0)-Settings!$B$13,2))</f>
        <v/>
      </c>
      <c r="I112" s="23">
        <f>IF(OR(D112="",H112=""),"",IF(D112&lt;=H112,"Yes","No"))</f>
        <v/>
      </c>
    </row>
    <row r="113">
      <c r="A113" s="22" t="n"/>
      <c r="D113" s="9" t="n"/>
      <c r="E113" s="9" t="n"/>
      <c r="G113" s="9" t="n"/>
      <c r="H113" s="24">
        <f>IF(OR(E113="",F113=""),"",ROUND(E113*(1-IFERROR(VLOOKUP(F113,Settings!$A$2:$C$10,2,FALSE),0))-IFERROR(VLOOKUP(F113,Settings!$A$2:$C$10,3,FALSE),0)-N(G113)-IF(N(G113)&gt;0,Settings!$B$14,0)-Settings!$B$13,2))</f>
        <v/>
      </c>
      <c r="I113" s="23">
        <f>IF(OR(D113="",H113=""),"",IF(D113&lt;=H113,"Yes","No"))</f>
        <v/>
      </c>
    </row>
    <row r="114">
      <c r="A114" s="22" t="n"/>
      <c r="D114" s="9" t="n"/>
      <c r="E114" s="9" t="n"/>
      <c r="G114" s="9" t="n"/>
      <c r="H114" s="24">
        <f>IF(OR(E114="",F114=""),"",ROUND(E114*(1-IFERROR(VLOOKUP(F114,Settings!$A$2:$C$10,2,FALSE),0))-IFERROR(VLOOKUP(F114,Settings!$A$2:$C$10,3,FALSE),0)-N(G114)-IF(N(G114)&gt;0,Settings!$B$14,0)-Settings!$B$13,2))</f>
        <v/>
      </c>
      <c r="I114" s="23">
        <f>IF(OR(D114="",H114=""),"",IF(D114&lt;=H114,"Yes","No"))</f>
        <v/>
      </c>
    </row>
    <row r="115">
      <c r="A115" s="22" t="n"/>
      <c r="D115" s="9" t="n"/>
      <c r="E115" s="9" t="n"/>
      <c r="G115" s="9" t="n"/>
      <c r="H115" s="24">
        <f>IF(OR(E115="",F115=""),"",ROUND(E115*(1-IFERROR(VLOOKUP(F115,Settings!$A$2:$C$10,2,FALSE),0))-IFERROR(VLOOKUP(F115,Settings!$A$2:$C$10,3,FALSE),0)-N(G115)-IF(N(G115)&gt;0,Settings!$B$14,0)-Settings!$B$13,2))</f>
        <v/>
      </c>
      <c r="I115" s="23">
        <f>IF(OR(D115="",H115=""),"",IF(D115&lt;=H115,"Yes","No"))</f>
        <v/>
      </c>
    </row>
    <row r="116">
      <c r="A116" s="22" t="n"/>
      <c r="D116" s="9" t="n"/>
      <c r="E116" s="9" t="n"/>
      <c r="G116" s="9" t="n"/>
      <c r="H116" s="24">
        <f>IF(OR(E116="",F116=""),"",ROUND(E116*(1-IFERROR(VLOOKUP(F116,Settings!$A$2:$C$10,2,FALSE),0))-IFERROR(VLOOKUP(F116,Settings!$A$2:$C$10,3,FALSE),0)-N(G116)-IF(N(G116)&gt;0,Settings!$B$14,0)-Settings!$B$13,2))</f>
        <v/>
      </c>
      <c r="I116" s="23">
        <f>IF(OR(D116="",H116=""),"",IF(D116&lt;=H116,"Yes","No"))</f>
        <v/>
      </c>
    </row>
    <row r="117">
      <c r="A117" s="22" t="n"/>
      <c r="D117" s="9" t="n"/>
      <c r="E117" s="9" t="n"/>
      <c r="G117" s="9" t="n"/>
      <c r="H117" s="24">
        <f>IF(OR(E117="",F117=""),"",ROUND(E117*(1-IFERROR(VLOOKUP(F117,Settings!$A$2:$C$10,2,FALSE),0))-IFERROR(VLOOKUP(F117,Settings!$A$2:$C$10,3,FALSE),0)-N(G117)-IF(N(G117)&gt;0,Settings!$B$14,0)-Settings!$B$13,2))</f>
        <v/>
      </c>
      <c r="I117" s="23">
        <f>IF(OR(D117="",H117=""),"",IF(D117&lt;=H117,"Yes","No"))</f>
        <v/>
      </c>
    </row>
    <row r="118">
      <c r="A118" s="22" t="n"/>
      <c r="D118" s="9" t="n"/>
      <c r="E118" s="9" t="n"/>
      <c r="G118" s="9" t="n"/>
      <c r="H118" s="24">
        <f>IF(OR(E118="",F118=""),"",ROUND(E118*(1-IFERROR(VLOOKUP(F118,Settings!$A$2:$C$10,2,FALSE),0))-IFERROR(VLOOKUP(F118,Settings!$A$2:$C$10,3,FALSE),0)-N(G118)-IF(N(G118)&gt;0,Settings!$B$14,0)-Settings!$B$13,2))</f>
        <v/>
      </c>
      <c r="I118" s="23">
        <f>IF(OR(D118="",H118=""),"",IF(D118&lt;=H118,"Yes","No"))</f>
        <v/>
      </c>
    </row>
    <row r="119">
      <c r="A119" s="22" t="n"/>
      <c r="D119" s="9" t="n"/>
      <c r="E119" s="9" t="n"/>
      <c r="G119" s="9" t="n"/>
      <c r="H119" s="24">
        <f>IF(OR(E119="",F119=""),"",ROUND(E119*(1-IFERROR(VLOOKUP(F119,Settings!$A$2:$C$10,2,FALSE),0))-IFERROR(VLOOKUP(F119,Settings!$A$2:$C$10,3,FALSE),0)-N(G119)-IF(N(G119)&gt;0,Settings!$B$14,0)-Settings!$B$13,2))</f>
        <v/>
      </c>
      <c r="I119" s="23">
        <f>IF(OR(D119="",H119=""),"",IF(D119&lt;=H119,"Yes","No"))</f>
        <v/>
      </c>
    </row>
    <row r="120">
      <c r="A120" s="22" t="n"/>
      <c r="D120" s="9" t="n"/>
      <c r="E120" s="9" t="n"/>
      <c r="G120" s="9" t="n"/>
      <c r="H120" s="24">
        <f>IF(OR(E120="",F120=""),"",ROUND(E120*(1-IFERROR(VLOOKUP(F120,Settings!$A$2:$C$10,2,FALSE),0))-IFERROR(VLOOKUP(F120,Settings!$A$2:$C$10,3,FALSE),0)-N(G120)-IF(N(G120)&gt;0,Settings!$B$14,0)-Settings!$B$13,2))</f>
        <v/>
      </c>
      <c r="I120" s="23">
        <f>IF(OR(D120="",H120=""),"",IF(D120&lt;=H120,"Yes","No"))</f>
        <v/>
      </c>
    </row>
    <row r="121">
      <c r="A121" s="22" t="n"/>
      <c r="D121" s="9" t="n"/>
      <c r="E121" s="9" t="n"/>
      <c r="G121" s="9" t="n"/>
      <c r="H121" s="24">
        <f>IF(OR(E121="",F121=""),"",ROUND(E121*(1-IFERROR(VLOOKUP(F121,Settings!$A$2:$C$10,2,FALSE),0))-IFERROR(VLOOKUP(F121,Settings!$A$2:$C$10,3,FALSE),0)-N(G121)-IF(N(G121)&gt;0,Settings!$B$14,0)-Settings!$B$13,2))</f>
        <v/>
      </c>
      <c r="I121" s="23">
        <f>IF(OR(D121="",H121=""),"",IF(D121&lt;=H121,"Yes","No"))</f>
        <v/>
      </c>
    </row>
    <row r="122">
      <c r="A122" s="22" t="n"/>
      <c r="D122" s="9" t="n"/>
      <c r="E122" s="9" t="n"/>
      <c r="G122" s="9" t="n"/>
      <c r="H122" s="24">
        <f>IF(OR(E122="",F122=""),"",ROUND(E122*(1-IFERROR(VLOOKUP(F122,Settings!$A$2:$C$10,2,FALSE),0))-IFERROR(VLOOKUP(F122,Settings!$A$2:$C$10,3,FALSE),0)-N(G122)-IF(N(G122)&gt;0,Settings!$B$14,0)-Settings!$B$13,2))</f>
        <v/>
      </c>
      <c r="I122" s="23">
        <f>IF(OR(D122="",H122=""),"",IF(D122&lt;=H122,"Yes","No"))</f>
        <v/>
      </c>
    </row>
    <row r="123">
      <c r="A123" s="22" t="n"/>
      <c r="D123" s="9" t="n"/>
      <c r="E123" s="9" t="n"/>
      <c r="G123" s="9" t="n"/>
      <c r="H123" s="24">
        <f>IF(OR(E123="",F123=""),"",ROUND(E123*(1-IFERROR(VLOOKUP(F123,Settings!$A$2:$C$10,2,FALSE),0))-IFERROR(VLOOKUP(F123,Settings!$A$2:$C$10,3,FALSE),0)-N(G123)-IF(N(G123)&gt;0,Settings!$B$14,0)-Settings!$B$13,2))</f>
        <v/>
      </c>
      <c r="I123" s="23">
        <f>IF(OR(D123="",H123=""),"",IF(D123&lt;=H123,"Yes","No"))</f>
        <v/>
      </c>
    </row>
    <row r="124">
      <c r="A124" s="22" t="n"/>
      <c r="D124" s="9" t="n"/>
      <c r="E124" s="9" t="n"/>
      <c r="G124" s="9" t="n"/>
      <c r="H124" s="24">
        <f>IF(OR(E124="",F124=""),"",ROUND(E124*(1-IFERROR(VLOOKUP(F124,Settings!$A$2:$C$10,2,FALSE),0))-IFERROR(VLOOKUP(F124,Settings!$A$2:$C$10,3,FALSE),0)-N(G124)-IF(N(G124)&gt;0,Settings!$B$14,0)-Settings!$B$13,2))</f>
        <v/>
      </c>
      <c r="I124" s="23">
        <f>IF(OR(D124="",H124=""),"",IF(D124&lt;=H124,"Yes","No"))</f>
        <v/>
      </c>
    </row>
    <row r="125">
      <c r="A125" s="22" t="n"/>
      <c r="D125" s="9" t="n"/>
      <c r="E125" s="9" t="n"/>
      <c r="G125" s="9" t="n"/>
      <c r="H125" s="24">
        <f>IF(OR(E125="",F125=""),"",ROUND(E125*(1-IFERROR(VLOOKUP(F125,Settings!$A$2:$C$10,2,FALSE),0))-IFERROR(VLOOKUP(F125,Settings!$A$2:$C$10,3,FALSE),0)-N(G125)-IF(N(G125)&gt;0,Settings!$B$14,0)-Settings!$B$13,2))</f>
        <v/>
      </c>
      <c r="I125" s="23">
        <f>IF(OR(D125="",H125=""),"",IF(D125&lt;=H125,"Yes","No"))</f>
        <v/>
      </c>
    </row>
    <row r="126">
      <c r="A126" s="22" t="n"/>
      <c r="D126" s="9" t="n"/>
      <c r="E126" s="9" t="n"/>
      <c r="G126" s="9" t="n"/>
      <c r="H126" s="24">
        <f>IF(OR(E126="",F126=""),"",ROUND(E126*(1-IFERROR(VLOOKUP(F126,Settings!$A$2:$C$10,2,FALSE),0))-IFERROR(VLOOKUP(F126,Settings!$A$2:$C$10,3,FALSE),0)-N(G126)-IF(N(G126)&gt;0,Settings!$B$14,0)-Settings!$B$13,2))</f>
        <v/>
      </c>
      <c r="I126" s="23">
        <f>IF(OR(D126="",H126=""),"",IF(D126&lt;=H126,"Yes","No"))</f>
        <v/>
      </c>
    </row>
    <row r="127">
      <c r="A127" s="22" t="n"/>
      <c r="D127" s="9" t="n"/>
      <c r="E127" s="9" t="n"/>
      <c r="G127" s="9" t="n"/>
      <c r="H127" s="24">
        <f>IF(OR(E127="",F127=""),"",ROUND(E127*(1-IFERROR(VLOOKUP(F127,Settings!$A$2:$C$10,2,FALSE),0))-IFERROR(VLOOKUP(F127,Settings!$A$2:$C$10,3,FALSE),0)-N(G127)-IF(N(G127)&gt;0,Settings!$B$14,0)-Settings!$B$13,2))</f>
        <v/>
      </c>
      <c r="I127" s="23">
        <f>IF(OR(D127="",H127=""),"",IF(D127&lt;=H127,"Yes","No"))</f>
        <v/>
      </c>
    </row>
    <row r="128">
      <c r="A128" s="22" t="n"/>
      <c r="D128" s="9" t="n"/>
      <c r="E128" s="9" t="n"/>
      <c r="G128" s="9" t="n"/>
      <c r="H128" s="24">
        <f>IF(OR(E128="",F128=""),"",ROUND(E128*(1-IFERROR(VLOOKUP(F128,Settings!$A$2:$C$10,2,FALSE),0))-IFERROR(VLOOKUP(F128,Settings!$A$2:$C$10,3,FALSE),0)-N(G128)-IF(N(G128)&gt;0,Settings!$B$14,0)-Settings!$B$13,2))</f>
        <v/>
      </c>
      <c r="I128" s="23">
        <f>IF(OR(D128="",H128=""),"",IF(D128&lt;=H128,"Yes","No"))</f>
        <v/>
      </c>
    </row>
    <row r="129">
      <c r="A129" s="22" t="n"/>
      <c r="D129" s="9" t="n"/>
      <c r="E129" s="9" t="n"/>
      <c r="G129" s="9" t="n"/>
      <c r="H129" s="24">
        <f>IF(OR(E129="",F129=""),"",ROUND(E129*(1-IFERROR(VLOOKUP(F129,Settings!$A$2:$C$10,2,FALSE),0))-IFERROR(VLOOKUP(F129,Settings!$A$2:$C$10,3,FALSE),0)-N(G129)-IF(N(G129)&gt;0,Settings!$B$14,0)-Settings!$B$13,2))</f>
        <v/>
      </c>
      <c r="I129" s="23">
        <f>IF(OR(D129="",H129=""),"",IF(D129&lt;=H129,"Yes","No"))</f>
        <v/>
      </c>
    </row>
    <row r="130">
      <c r="A130" s="22" t="n"/>
      <c r="D130" s="9" t="n"/>
      <c r="E130" s="9" t="n"/>
      <c r="G130" s="9" t="n"/>
      <c r="H130" s="24">
        <f>IF(OR(E130="",F130=""),"",ROUND(E130*(1-IFERROR(VLOOKUP(F130,Settings!$A$2:$C$10,2,FALSE),0))-IFERROR(VLOOKUP(F130,Settings!$A$2:$C$10,3,FALSE),0)-N(G130)-IF(N(G130)&gt;0,Settings!$B$14,0)-Settings!$B$13,2))</f>
        <v/>
      </c>
      <c r="I130" s="23">
        <f>IF(OR(D130="",H130=""),"",IF(D130&lt;=H130,"Yes","No"))</f>
        <v/>
      </c>
    </row>
    <row r="131">
      <c r="A131" s="22" t="n"/>
      <c r="D131" s="9" t="n"/>
      <c r="E131" s="9" t="n"/>
      <c r="G131" s="9" t="n"/>
      <c r="H131" s="24">
        <f>IF(OR(E131="",F131=""),"",ROUND(E131*(1-IFERROR(VLOOKUP(F131,Settings!$A$2:$C$10,2,FALSE),0))-IFERROR(VLOOKUP(F131,Settings!$A$2:$C$10,3,FALSE),0)-N(G131)-IF(N(G131)&gt;0,Settings!$B$14,0)-Settings!$B$13,2))</f>
        <v/>
      </c>
      <c r="I131" s="23">
        <f>IF(OR(D131="",H131=""),"",IF(D131&lt;=H131,"Yes","No"))</f>
        <v/>
      </c>
    </row>
    <row r="132">
      <c r="A132" s="22" t="n"/>
      <c r="D132" s="9" t="n"/>
      <c r="E132" s="9" t="n"/>
      <c r="G132" s="9" t="n"/>
      <c r="H132" s="24">
        <f>IF(OR(E132="",F132=""),"",ROUND(E132*(1-IFERROR(VLOOKUP(F132,Settings!$A$2:$C$10,2,FALSE),0))-IFERROR(VLOOKUP(F132,Settings!$A$2:$C$10,3,FALSE),0)-N(G132)-IF(N(G132)&gt;0,Settings!$B$14,0)-Settings!$B$13,2))</f>
        <v/>
      </c>
      <c r="I132" s="23">
        <f>IF(OR(D132="",H132=""),"",IF(D132&lt;=H132,"Yes","No"))</f>
        <v/>
      </c>
    </row>
    <row r="133">
      <c r="A133" s="22" t="n"/>
      <c r="D133" s="9" t="n"/>
      <c r="E133" s="9" t="n"/>
      <c r="G133" s="9" t="n"/>
      <c r="H133" s="24">
        <f>IF(OR(E133="",F133=""),"",ROUND(E133*(1-IFERROR(VLOOKUP(F133,Settings!$A$2:$C$10,2,FALSE),0))-IFERROR(VLOOKUP(F133,Settings!$A$2:$C$10,3,FALSE),0)-N(G133)-IF(N(G133)&gt;0,Settings!$B$14,0)-Settings!$B$13,2))</f>
        <v/>
      </c>
      <c r="I133" s="23">
        <f>IF(OR(D133="",H133=""),"",IF(D133&lt;=H133,"Yes","No"))</f>
        <v/>
      </c>
    </row>
    <row r="134">
      <c r="A134" s="22" t="n"/>
      <c r="D134" s="9" t="n"/>
      <c r="E134" s="9" t="n"/>
      <c r="G134" s="9" t="n"/>
      <c r="H134" s="24">
        <f>IF(OR(E134="",F134=""),"",ROUND(E134*(1-IFERROR(VLOOKUP(F134,Settings!$A$2:$C$10,2,FALSE),0))-IFERROR(VLOOKUP(F134,Settings!$A$2:$C$10,3,FALSE),0)-N(G134)-IF(N(G134)&gt;0,Settings!$B$14,0)-Settings!$B$13,2))</f>
        <v/>
      </c>
      <c r="I134" s="23">
        <f>IF(OR(D134="",H134=""),"",IF(D134&lt;=H134,"Yes","No"))</f>
        <v/>
      </c>
    </row>
    <row r="135">
      <c r="A135" s="22" t="n"/>
      <c r="D135" s="9" t="n"/>
      <c r="E135" s="9" t="n"/>
      <c r="G135" s="9" t="n"/>
      <c r="H135" s="24">
        <f>IF(OR(E135="",F135=""),"",ROUND(E135*(1-IFERROR(VLOOKUP(F135,Settings!$A$2:$C$10,2,FALSE),0))-IFERROR(VLOOKUP(F135,Settings!$A$2:$C$10,3,FALSE),0)-N(G135)-IF(N(G135)&gt;0,Settings!$B$14,0)-Settings!$B$13,2))</f>
        <v/>
      </c>
      <c r="I135" s="23">
        <f>IF(OR(D135="",H135=""),"",IF(D135&lt;=H135,"Yes","No"))</f>
        <v/>
      </c>
    </row>
    <row r="136">
      <c r="A136" s="22" t="n"/>
      <c r="D136" s="9" t="n"/>
      <c r="E136" s="9" t="n"/>
      <c r="G136" s="9" t="n"/>
      <c r="H136" s="24">
        <f>IF(OR(E136="",F136=""),"",ROUND(E136*(1-IFERROR(VLOOKUP(F136,Settings!$A$2:$C$10,2,FALSE),0))-IFERROR(VLOOKUP(F136,Settings!$A$2:$C$10,3,FALSE),0)-N(G136)-IF(N(G136)&gt;0,Settings!$B$14,0)-Settings!$B$13,2))</f>
        <v/>
      </c>
      <c r="I136" s="23">
        <f>IF(OR(D136="",H136=""),"",IF(D136&lt;=H136,"Yes","No"))</f>
        <v/>
      </c>
    </row>
    <row r="137">
      <c r="A137" s="22" t="n"/>
      <c r="D137" s="9" t="n"/>
      <c r="E137" s="9" t="n"/>
      <c r="G137" s="9" t="n"/>
      <c r="H137" s="24">
        <f>IF(OR(E137="",F137=""),"",ROUND(E137*(1-IFERROR(VLOOKUP(F137,Settings!$A$2:$C$10,2,FALSE),0))-IFERROR(VLOOKUP(F137,Settings!$A$2:$C$10,3,FALSE),0)-N(G137)-IF(N(G137)&gt;0,Settings!$B$14,0)-Settings!$B$13,2))</f>
        <v/>
      </c>
      <c r="I137" s="23">
        <f>IF(OR(D137="",H137=""),"",IF(D137&lt;=H137,"Yes","No"))</f>
        <v/>
      </c>
    </row>
    <row r="138">
      <c r="A138" s="22" t="n"/>
      <c r="D138" s="9" t="n"/>
      <c r="E138" s="9" t="n"/>
      <c r="G138" s="9" t="n"/>
      <c r="H138" s="24">
        <f>IF(OR(E138="",F138=""),"",ROUND(E138*(1-IFERROR(VLOOKUP(F138,Settings!$A$2:$C$10,2,FALSE),0))-IFERROR(VLOOKUP(F138,Settings!$A$2:$C$10,3,FALSE),0)-N(G138)-IF(N(G138)&gt;0,Settings!$B$14,0)-Settings!$B$13,2))</f>
        <v/>
      </c>
      <c r="I138" s="23">
        <f>IF(OR(D138="",H138=""),"",IF(D138&lt;=H138,"Yes","No"))</f>
        <v/>
      </c>
    </row>
    <row r="139">
      <c r="A139" s="22" t="n"/>
      <c r="D139" s="9" t="n"/>
      <c r="E139" s="9" t="n"/>
      <c r="G139" s="9" t="n"/>
      <c r="H139" s="24">
        <f>IF(OR(E139="",F139=""),"",ROUND(E139*(1-IFERROR(VLOOKUP(F139,Settings!$A$2:$C$10,2,FALSE),0))-IFERROR(VLOOKUP(F139,Settings!$A$2:$C$10,3,FALSE),0)-N(G139)-IF(N(G139)&gt;0,Settings!$B$14,0)-Settings!$B$13,2))</f>
        <v/>
      </c>
      <c r="I139" s="23">
        <f>IF(OR(D139="",H139=""),"",IF(D139&lt;=H139,"Yes","No"))</f>
        <v/>
      </c>
    </row>
    <row r="140">
      <c r="A140" s="22" t="n"/>
      <c r="D140" s="9" t="n"/>
      <c r="E140" s="9" t="n"/>
      <c r="G140" s="9" t="n"/>
      <c r="H140" s="24">
        <f>IF(OR(E140="",F140=""),"",ROUND(E140*(1-IFERROR(VLOOKUP(F140,Settings!$A$2:$C$10,2,FALSE),0))-IFERROR(VLOOKUP(F140,Settings!$A$2:$C$10,3,FALSE),0)-N(G140)-IF(N(G140)&gt;0,Settings!$B$14,0)-Settings!$B$13,2))</f>
        <v/>
      </c>
      <c r="I140" s="23">
        <f>IF(OR(D140="",H140=""),"",IF(D140&lt;=H140,"Yes","No"))</f>
        <v/>
      </c>
    </row>
    <row r="141">
      <c r="A141" s="22" t="n"/>
      <c r="D141" s="9" t="n"/>
      <c r="E141" s="9" t="n"/>
      <c r="G141" s="9" t="n"/>
      <c r="H141" s="24">
        <f>IF(OR(E141="",F141=""),"",ROUND(E141*(1-IFERROR(VLOOKUP(F141,Settings!$A$2:$C$10,2,FALSE),0))-IFERROR(VLOOKUP(F141,Settings!$A$2:$C$10,3,FALSE),0)-N(G141)-IF(N(G141)&gt;0,Settings!$B$14,0)-Settings!$B$13,2))</f>
        <v/>
      </c>
      <c r="I141" s="23">
        <f>IF(OR(D141="",H141=""),"",IF(D141&lt;=H141,"Yes","No"))</f>
        <v/>
      </c>
    </row>
    <row r="142">
      <c r="A142" s="22" t="n"/>
      <c r="D142" s="9" t="n"/>
      <c r="E142" s="9" t="n"/>
      <c r="G142" s="9" t="n"/>
      <c r="H142" s="24">
        <f>IF(OR(E142="",F142=""),"",ROUND(E142*(1-IFERROR(VLOOKUP(F142,Settings!$A$2:$C$10,2,FALSE),0))-IFERROR(VLOOKUP(F142,Settings!$A$2:$C$10,3,FALSE),0)-N(G142)-IF(N(G142)&gt;0,Settings!$B$14,0)-Settings!$B$13,2))</f>
        <v/>
      </c>
      <c r="I142" s="23">
        <f>IF(OR(D142="",H142=""),"",IF(D142&lt;=H142,"Yes","No"))</f>
        <v/>
      </c>
    </row>
    <row r="143">
      <c r="A143" s="22" t="n"/>
      <c r="D143" s="9" t="n"/>
      <c r="E143" s="9" t="n"/>
      <c r="G143" s="9" t="n"/>
      <c r="H143" s="24">
        <f>IF(OR(E143="",F143=""),"",ROUND(E143*(1-IFERROR(VLOOKUP(F143,Settings!$A$2:$C$10,2,FALSE),0))-IFERROR(VLOOKUP(F143,Settings!$A$2:$C$10,3,FALSE),0)-N(G143)-IF(N(G143)&gt;0,Settings!$B$14,0)-Settings!$B$13,2))</f>
        <v/>
      </c>
      <c r="I143" s="23">
        <f>IF(OR(D143="",H143=""),"",IF(D143&lt;=H143,"Yes","No"))</f>
        <v/>
      </c>
    </row>
    <row r="144">
      <c r="A144" s="22" t="n"/>
      <c r="D144" s="9" t="n"/>
      <c r="E144" s="9" t="n"/>
      <c r="G144" s="9" t="n"/>
      <c r="H144" s="24">
        <f>IF(OR(E144="",F144=""),"",ROUND(E144*(1-IFERROR(VLOOKUP(F144,Settings!$A$2:$C$10,2,FALSE),0))-IFERROR(VLOOKUP(F144,Settings!$A$2:$C$10,3,FALSE),0)-N(G144)-IF(N(G144)&gt;0,Settings!$B$14,0)-Settings!$B$13,2))</f>
        <v/>
      </c>
      <c r="I144" s="23">
        <f>IF(OR(D144="",H144=""),"",IF(D144&lt;=H144,"Yes","No"))</f>
        <v/>
      </c>
    </row>
    <row r="145">
      <c r="A145" s="22" t="n"/>
      <c r="D145" s="9" t="n"/>
      <c r="E145" s="9" t="n"/>
      <c r="G145" s="9" t="n"/>
      <c r="H145" s="24">
        <f>IF(OR(E145="",F145=""),"",ROUND(E145*(1-IFERROR(VLOOKUP(F145,Settings!$A$2:$C$10,2,FALSE),0))-IFERROR(VLOOKUP(F145,Settings!$A$2:$C$10,3,FALSE),0)-N(G145)-IF(N(G145)&gt;0,Settings!$B$14,0)-Settings!$B$13,2))</f>
        <v/>
      </c>
      <c r="I145" s="23">
        <f>IF(OR(D145="",H145=""),"",IF(D145&lt;=H145,"Yes","No"))</f>
        <v/>
      </c>
    </row>
    <row r="146">
      <c r="A146" s="22" t="n"/>
      <c r="D146" s="9" t="n"/>
      <c r="E146" s="9" t="n"/>
      <c r="G146" s="9" t="n"/>
      <c r="H146" s="24">
        <f>IF(OR(E146="",F146=""),"",ROUND(E146*(1-IFERROR(VLOOKUP(F146,Settings!$A$2:$C$10,2,FALSE),0))-IFERROR(VLOOKUP(F146,Settings!$A$2:$C$10,3,FALSE),0)-N(G146)-IF(N(G146)&gt;0,Settings!$B$14,0)-Settings!$B$13,2))</f>
        <v/>
      </c>
      <c r="I146" s="23">
        <f>IF(OR(D146="",H146=""),"",IF(D146&lt;=H146,"Yes","No"))</f>
        <v/>
      </c>
    </row>
    <row r="147">
      <c r="A147" s="22" t="n"/>
      <c r="D147" s="9" t="n"/>
      <c r="E147" s="9" t="n"/>
      <c r="G147" s="9" t="n"/>
      <c r="H147" s="24">
        <f>IF(OR(E147="",F147=""),"",ROUND(E147*(1-IFERROR(VLOOKUP(F147,Settings!$A$2:$C$10,2,FALSE),0))-IFERROR(VLOOKUP(F147,Settings!$A$2:$C$10,3,FALSE),0)-N(G147)-IF(N(G147)&gt;0,Settings!$B$14,0)-Settings!$B$13,2))</f>
        <v/>
      </c>
      <c r="I147" s="23">
        <f>IF(OR(D147="",H147=""),"",IF(D147&lt;=H147,"Yes","No"))</f>
        <v/>
      </c>
    </row>
    <row r="148">
      <c r="A148" s="22" t="n"/>
      <c r="D148" s="9" t="n"/>
      <c r="E148" s="9" t="n"/>
      <c r="G148" s="9" t="n"/>
      <c r="H148" s="24">
        <f>IF(OR(E148="",F148=""),"",ROUND(E148*(1-IFERROR(VLOOKUP(F148,Settings!$A$2:$C$10,2,FALSE),0))-IFERROR(VLOOKUP(F148,Settings!$A$2:$C$10,3,FALSE),0)-N(G148)-IF(N(G148)&gt;0,Settings!$B$14,0)-Settings!$B$13,2))</f>
        <v/>
      </c>
      <c r="I148" s="23">
        <f>IF(OR(D148="",H148=""),"",IF(D148&lt;=H148,"Yes","No"))</f>
        <v/>
      </c>
    </row>
    <row r="149">
      <c r="A149" s="22" t="n"/>
      <c r="D149" s="9" t="n"/>
      <c r="E149" s="9" t="n"/>
      <c r="G149" s="9" t="n"/>
      <c r="H149" s="24">
        <f>IF(OR(E149="",F149=""),"",ROUND(E149*(1-IFERROR(VLOOKUP(F149,Settings!$A$2:$C$10,2,FALSE),0))-IFERROR(VLOOKUP(F149,Settings!$A$2:$C$10,3,FALSE),0)-N(G149)-IF(N(G149)&gt;0,Settings!$B$14,0)-Settings!$B$13,2))</f>
        <v/>
      </c>
      <c r="I149" s="23">
        <f>IF(OR(D149="",H149=""),"",IF(D149&lt;=H149,"Yes","No"))</f>
        <v/>
      </c>
    </row>
    <row r="150">
      <c r="A150" s="22" t="n"/>
      <c r="D150" s="9" t="n"/>
      <c r="E150" s="9" t="n"/>
      <c r="G150" s="9" t="n"/>
      <c r="H150" s="24">
        <f>IF(OR(E150="",F150=""),"",ROUND(E150*(1-IFERROR(VLOOKUP(F150,Settings!$A$2:$C$10,2,FALSE),0))-IFERROR(VLOOKUP(F150,Settings!$A$2:$C$10,3,FALSE),0)-N(G150)-IF(N(G150)&gt;0,Settings!$B$14,0)-Settings!$B$13,2))</f>
        <v/>
      </c>
      <c r="I150" s="23">
        <f>IF(OR(D150="",H150=""),"",IF(D150&lt;=H150,"Yes","No"))</f>
        <v/>
      </c>
    </row>
    <row r="151">
      <c r="A151" s="22" t="n"/>
      <c r="D151" s="9" t="n"/>
      <c r="E151" s="9" t="n"/>
      <c r="G151" s="9" t="n"/>
      <c r="H151" s="24">
        <f>IF(OR(E151="",F151=""),"",ROUND(E151*(1-IFERROR(VLOOKUP(F151,Settings!$A$2:$C$10,2,FALSE),0))-IFERROR(VLOOKUP(F151,Settings!$A$2:$C$10,3,FALSE),0)-N(G151)-IF(N(G151)&gt;0,Settings!$B$14,0)-Settings!$B$13,2))</f>
        <v/>
      </c>
      <c r="I151" s="23">
        <f>IF(OR(D151="",H151=""),"",IF(D151&lt;=H151,"Yes","No"))</f>
        <v/>
      </c>
    </row>
    <row r="152">
      <c r="A152" s="22" t="n"/>
      <c r="D152" s="9" t="n"/>
      <c r="E152" s="9" t="n"/>
      <c r="G152" s="9" t="n"/>
      <c r="H152" s="24">
        <f>IF(OR(E152="",F152=""),"",ROUND(E152*(1-IFERROR(VLOOKUP(F152,Settings!$A$2:$C$10,2,FALSE),0))-IFERROR(VLOOKUP(F152,Settings!$A$2:$C$10,3,FALSE),0)-N(G152)-IF(N(G152)&gt;0,Settings!$B$14,0)-Settings!$B$13,2))</f>
        <v/>
      </c>
      <c r="I152" s="23">
        <f>IF(OR(D152="",H152=""),"",IF(D152&lt;=H152,"Yes","No"))</f>
        <v/>
      </c>
    </row>
    <row r="153">
      <c r="A153" s="22" t="n"/>
      <c r="D153" s="9" t="n"/>
      <c r="E153" s="9" t="n"/>
      <c r="G153" s="9" t="n"/>
      <c r="H153" s="24">
        <f>IF(OR(E153="",F153=""),"",ROUND(E153*(1-IFERROR(VLOOKUP(F153,Settings!$A$2:$C$10,2,FALSE),0))-IFERROR(VLOOKUP(F153,Settings!$A$2:$C$10,3,FALSE),0)-N(G153)-IF(N(G153)&gt;0,Settings!$B$14,0)-Settings!$B$13,2))</f>
        <v/>
      </c>
      <c r="I153" s="23">
        <f>IF(OR(D153="",H153=""),"",IF(D153&lt;=H153,"Yes","No"))</f>
        <v/>
      </c>
    </row>
    <row r="154">
      <c r="A154" s="22" t="n"/>
      <c r="D154" s="9" t="n"/>
      <c r="E154" s="9" t="n"/>
      <c r="G154" s="9" t="n"/>
      <c r="H154" s="24">
        <f>IF(OR(E154="",F154=""),"",ROUND(E154*(1-IFERROR(VLOOKUP(F154,Settings!$A$2:$C$10,2,FALSE),0))-IFERROR(VLOOKUP(F154,Settings!$A$2:$C$10,3,FALSE),0)-N(G154)-IF(N(G154)&gt;0,Settings!$B$14,0)-Settings!$B$13,2))</f>
        <v/>
      </c>
      <c r="I154" s="23">
        <f>IF(OR(D154="",H154=""),"",IF(D154&lt;=H154,"Yes","No"))</f>
        <v/>
      </c>
    </row>
    <row r="155">
      <c r="A155" s="22" t="n"/>
      <c r="D155" s="9" t="n"/>
      <c r="E155" s="9" t="n"/>
      <c r="G155" s="9" t="n"/>
      <c r="H155" s="24">
        <f>IF(OR(E155="",F155=""),"",ROUND(E155*(1-IFERROR(VLOOKUP(F155,Settings!$A$2:$C$10,2,FALSE),0))-IFERROR(VLOOKUP(F155,Settings!$A$2:$C$10,3,FALSE),0)-N(G155)-IF(N(G155)&gt;0,Settings!$B$14,0)-Settings!$B$13,2))</f>
        <v/>
      </c>
      <c r="I155" s="23">
        <f>IF(OR(D155="",H155=""),"",IF(D155&lt;=H155,"Yes","No"))</f>
        <v/>
      </c>
    </row>
    <row r="156">
      <c r="A156" s="22" t="n"/>
      <c r="D156" s="9" t="n"/>
      <c r="E156" s="9" t="n"/>
      <c r="G156" s="9" t="n"/>
      <c r="H156" s="24">
        <f>IF(OR(E156="",F156=""),"",ROUND(E156*(1-IFERROR(VLOOKUP(F156,Settings!$A$2:$C$10,2,FALSE),0))-IFERROR(VLOOKUP(F156,Settings!$A$2:$C$10,3,FALSE),0)-N(G156)-IF(N(G156)&gt;0,Settings!$B$14,0)-Settings!$B$13,2))</f>
        <v/>
      </c>
      <c r="I156" s="23">
        <f>IF(OR(D156="",H156=""),"",IF(D156&lt;=H156,"Yes","No"))</f>
        <v/>
      </c>
    </row>
    <row r="157">
      <c r="A157" s="22" t="n"/>
      <c r="D157" s="9" t="n"/>
      <c r="E157" s="9" t="n"/>
      <c r="G157" s="9" t="n"/>
      <c r="H157" s="24">
        <f>IF(OR(E157="",F157=""),"",ROUND(E157*(1-IFERROR(VLOOKUP(F157,Settings!$A$2:$C$10,2,FALSE),0))-IFERROR(VLOOKUP(F157,Settings!$A$2:$C$10,3,FALSE),0)-N(G157)-IF(N(G157)&gt;0,Settings!$B$14,0)-Settings!$B$13,2))</f>
        <v/>
      </c>
      <c r="I157" s="23">
        <f>IF(OR(D157="",H157=""),"",IF(D157&lt;=H157,"Yes","No"))</f>
        <v/>
      </c>
    </row>
    <row r="158">
      <c r="A158" s="22" t="n"/>
      <c r="D158" s="9" t="n"/>
      <c r="E158" s="9" t="n"/>
      <c r="G158" s="9" t="n"/>
      <c r="H158" s="24">
        <f>IF(OR(E158="",F158=""),"",ROUND(E158*(1-IFERROR(VLOOKUP(F158,Settings!$A$2:$C$10,2,FALSE),0))-IFERROR(VLOOKUP(F158,Settings!$A$2:$C$10,3,FALSE),0)-N(G158)-IF(N(G158)&gt;0,Settings!$B$14,0)-Settings!$B$13,2))</f>
        <v/>
      </c>
      <c r="I158" s="23">
        <f>IF(OR(D158="",H158=""),"",IF(D158&lt;=H158,"Yes","No"))</f>
        <v/>
      </c>
    </row>
    <row r="159">
      <c r="A159" s="22" t="n"/>
      <c r="D159" s="9" t="n"/>
      <c r="E159" s="9" t="n"/>
      <c r="G159" s="9" t="n"/>
      <c r="H159" s="24">
        <f>IF(OR(E159="",F159=""),"",ROUND(E159*(1-IFERROR(VLOOKUP(F159,Settings!$A$2:$C$10,2,FALSE),0))-IFERROR(VLOOKUP(F159,Settings!$A$2:$C$10,3,FALSE),0)-N(G159)-IF(N(G159)&gt;0,Settings!$B$14,0)-Settings!$B$13,2))</f>
        <v/>
      </c>
      <c r="I159" s="23">
        <f>IF(OR(D159="",H159=""),"",IF(D159&lt;=H159,"Yes","No"))</f>
        <v/>
      </c>
    </row>
    <row r="160">
      <c r="A160" s="22" t="n"/>
      <c r="D160" s="9" t="n"/>
      <c r="E160" s="9" t="n"/>
      <c r="G160" s="9" t="n"/>
      <c r="H160" s="24">
        <f>IF(OR(E160="",F160=""),"",ROUND(E160*(1-IFERROR(VLOOKUP(F160,Settings!$A$2:$C$10,2,FALSE),0))-IFERROR(VLOOKUP(F160,Settings!$A$2:$C$10,3,FALSE),0)-N(G160)-IF(N(G160)&gt;0,Settings!$B$14,0)-Settings!$B$13,2))</f>
        <v/>
      </c>
      <c r="I160" s="23">
        <f>IF(OR(D160="",H160=""),"",IF(D160&lt;=H160,"Yes","No"))</f>
        <v/>
      </c>
    </row>
    <row r="161">
      <c r="A161" s="22" t="n"/>
      <c r="D161" s="9" t="n"/>
      <c r="E161" s="9" t="n"/>
      <c r="G161" s="9" t="n"/>
      <c r="H161" s="24">
        <f>IF(OR(E161="",F161=""),"",ROUND(E161*(1-IFERROR(VLOOKUP(F161,Settings!$A$2:$C$10,2,FALSE),0))-IFERROR(VLOOKUP(F161,Settings!$A$2:$C$10,3,FALSE),0)-N(G161)-IF(N(G161)&gt;0,Settings!$B$14,0)-Settings!$B$13,2))</f>
        <v/>
      </c>
      <c r="I161" s="23">
        <f>IF(OR(D161="",H161=""),"",IF(D161&lt;=H161,"Yes","No"))</f>
        <v/>
      </c>
    </row>
    <row r="162">
      <c r="A162" s="22" t="n"/>
      <c r="D162" s="9" t="n"/>
      <c r="E162" s="9" t="n"/>
      <c r="G162" s="9" t="n"/>
      <c r="H162" s="24">
        <f>IF(OR(E162="",F162=""),"",ROUND(E162*(1-IFERROR(VLOOKUP(F162,Settings!$A$2:$C$10,2,FALSE),0))-IFERROR(VLOOKUP(F162,Settings!$A$2:$C$10,3,FALSE),0)-N(G162)-IF(N(G162)&gt;0,Settings!$B$14,0)-Settings!$B$13,2))</f>
        <v/>
      </c>
      <c r="I162" s="23">
        <f>IF(OR(D162="",H162=""),"",IF(D162&lt;=H162,"Yes","No"))</f>
        <v/>
      </c>
    </row>
    <row r="163">
      <c r="A163" s="22" t="n"/>
      <c r="D163" s="9" t="n"/>
      <c r="E163" s="9" t="n"/>
      <c r="G163" s="9" t="n"/>
      <c r="H163" s="24">
        <f>IF(OR(E163="",F163=""),"",ROUND(E163*(1-IFERROR(VLOOKUP(F163,Settings!$A$2:$C$10,2,FALSE),0))-IFERROR(VLOOKUP(F163,Settings!$A$2:$C$10,3,FALSE),0)-N(G163)-IF(N(G163)&gt;0,Settings!$B$14,0)-Settings!$B$13,2))</f>
        <v/>
      </c>
      <c r="I163" s="23">
        <f>IF(OR(D163="",H163=""),"",IF(D163&lt;=H163,"Yes","No"))</f>
        <v/>
      </c>
    </row>
    <row r="164">
      <c r="A164" s="22" t="n"/>
      <c r="D164" s="9" t="n"/>
      <c r="E164" s="9" t="n"/>
      <c r="G164" s="9" t="n"/>
      <c r="H164" s="24">
        <f>IF(OR(E164="",F164=""),"",ROUND(E164*(1-IFERROR(VLOOKUP(F164,Settings!$A$2:$C$10,2,FALSE),0))-IFERROR(VLOOKUP(F164,Settings!$A$2:$C$10,3,FALSE),0)-N(G164)-IF(N(G164)&gt;0,Settings!$B$14,0)-Settings!$B$13,2))</f>
        <v/>
      </c>
      <c r="I164" s="23">
        <f>IF(OR(D164="",H164=""),"",IF(D164&lt;=H164,"Yes","No"))</f>
        <v/>
      </c>
    </row>
    <row r="165">
      <c r="A165" s="22" t="n"/>
      <c r="D165" s="9" t="n"/>
      <c r="E165" s="9" t="n"/>
      <c r="G165" s="9" t="n"/>
      <c r="H165" s="24">
        <f>IF(OR(E165="",F165=""),"",ROUND(E165*(1-IFERROR(VLOOKUP(F165,Settings!$A$2:$C$10,2,FALSE),0))-IFERROR(VLOOKUP(F165,Settings!$A$2:$C$10,3,FALSE),0)-N(G165)-IF(N(G165)&gt;0,Settings!$B$14,0)-Settings!$B$13,2))</f>
        <v/>
      </c>
      <c r="I165" s="23">
        <f>IF(OR(D165="",H165=""),"",IF(D165&lt;=H165,"Yes","No"))</f>
        <v/>
      </c>
    </row>
    <row r="166">
      <c r="A166" s="22" t="n"/>
      <c r="D166" s="9" t="n"/>
      <c r="E166" s="9" t="n"/>
      <c r="G166" s="9" t="n"/>
      <c r="H166" s="24">
        <f>IF(OR(E166="",F166=""),"",ROUND(E166*(1-IFERROR(VLOOKUP(F166,Settings!$A$2:$C$10,2,FALSE),0))-IFERROR(VLOOKUP(F166,Settings!$A$2:$C$10,3,FALSE),0)-N(G166)-IF(N(G166)&gt;0,Settings!$B$14,0)-Settings!$B$13,2))</f>
        <v/>
      </c>
      <c r="I166" s="23">
        <f>IF(OR(D166="",H166=""),"",IF(D166&lt;=H166,"Yes","No"))</f>
        <v/>
      </c>
    </row>
    <row r="167">
      <c r="A167" s="22" t="n"/>
      <c r="D167" s="9" t="n"/>
      <c r="E167" s="9" t="n"/>
      <c r="G167" s="9" t="n"/>
      <c r="H167" s="24">
        <f>IF(OR(E167="",F167=""),"",ROUND(E167*(1-IFERROR(VLOOKUP(F167,Settings!$A$2:$C$10,2,FALSE),0))-IFERROR(VLOOKUP(F167,Settings!$A$2:$C$10,3,FALSE),0)-N(G167)-IF(N(G167)&gt;0,Settings!$B$14,0)-Settings!$B$13,2))</f>
        <v/>
      </c>
      <c r="I167" s="23">
        <f>IF(OR(D167="",H167=""),"",IF(D167&lt;=H167,"Yes","No"))</f>
        <v/>
      </c>
    </row>
    <row r="168">
      <c r="A168" s="22" t="n"/>
      <c r="D168" s="9" t="n"/>
      <c r="E168" s="9" t="n"/>
      <c r="G168" s="9" t="n"/>
      <c r="H168" s="24">
        <f>IF(OR(E168="",F168=""),"",ROUND(E168*(1-IFERROR(VLOOKUP(F168,Settings!$A$2:$C$10,2,FALSE),0))-IFERROR(VLOOKUP(F168,Settings!$A$2:$C$10,3,FALSE),0)-N(G168)-IF(N(G168)&gt;0,Settings!$B$14,0)-Settings!$B$13,2))</f>
        <v/>
      </c>
      <c r="I168" s="23">
        <f>IF(OR(D168="",H168=""),"",IF(D168&lt;=H168,"Yes","No"))</f>
        <v/>
      </c>
    </row>
    <row r="169">
      <c r="A169" s="22" t="n"/>
      <c r="D169" s="9" t="n"/>
      <c r="E169" s="9" t="n"/>
      <c r="G169" s="9" t="n"/>
      <c r="H169" s="24">
        <f>IF(OR(E169="",F169=""),"",ROUND(E169*(1-IFERROR(VLOOKUP(F169,Settings!$A$2:$C$10,2,FALSE),0))-IFERROR(VLOOKUP(F169,Settings!$A$2:$C$10,3,FALSE),0)-N(G169)-IF(N(G169)&gt;0,Settings!$B$14,0)-Settings!$B$13,2))</f>
        <v/>
      </c>
      <c r="I169" s="23">
        <f>IF(OR(D169="",H169=""),"",IF(D169&lt;=H169,"Yes","No"))</f>
        <v/>
      </c>
    </row>
    <row r="170">
      <c r="A170" s="22" t="n"/>
      <c r="D170" s="9" t="n"/>
      <c r="E170" s="9" t="n"/>
      <c r="G170" s="9" t="n"/>
      <c r="H170" s="24">
        <f>IF(OR(E170="",F170=""),"",ROUND(E170*(1-IFERROR(VLOOKUP(F170,Settings!$A$2:$C$10,2,FALSE),0))-IFERROR(VLOOKUP(F170,Settings!$A$2:$C$10,3,FALSE),0)-N(G170)-IF(N(G170)&gt;0,Settings!$B$14,0)-Settings!$B$13,2))</f>
        <v/>
      </c>
      <c r="I170" s="23">
        <f>IF(OR(D170="",H170=""),"",IF(D170&lt;=H170,"Yes","No"))</f>
        <v/>
      </c>
    </row>
    <row r="171">
      <c r="A171" s="22" t="n"/>
      <c r="D171" s="9" t="n"/>
      <c r="E171" s="9" t="n"/>
      <c r="G171" s="9" t="n"/>
      <c r="H171" s="24">
        <f>IF(OR(E171="",F171=""),"",ROUND(E171*(1-IFERROR(VLOOKUP(F171,Settings!$A$2:$C$10,2,FALSE),0))-IFERROR(VLOOKUP(F171,Settings!$A$2:$C$10,3,FALSE),0)-N(G171)-IF(N(G171)&gt;0,Settings!$B$14,0)-Settings!$B$13,2))</f>
        <v/>
      </c>
      <c r="I171" s="23">
        <f>IF(OR(D171="",H171=""),"",IF(D171&lt;=H171,"Yes","No"))</f>
        <v/>
      </c>
    </row>
    <row r="172">
      <c r="A172" s="22" t="n"/>
      <c r="D172" s="9" t="n"/>
      <c r="E172" s="9" t="n"/>
      <c r="G172" s="9" t="n"/>
      <c r="H172" s="24">
        <f>IF(OR(E172="",F172=""),"",ROUND(E172*(1-IFERROR(VLOOKUP(F172,Settings!$A$2:$C$10,2,FALSE),0))-IFERROR(VLOOKUP(F172,Settings!$A$2:$C$10,3,FALSE),0)-N(G172)-IF(N(G172)&gt;0,Settings!$B$14,0)-Settings!$B$13,2))</f>
        <v/>
      </c>
      <c r="I172" s="23">
        <f>IF(OR(D172="",H172=""),"",IF(D172&lt;=H172,"Yes","No"))</f>
        <v/>
      </c>
    </row>
    <row r="173">
      <c r="A173" s="22" t="n"/>
      <c r="D173" s="9" t="n"/>
      <c r="E173" s="9" t="n"/>
      <c r="G173" s="9" t="n"/>
      <c r="H173" s="24">
        <f>IF(OR(E173="",F173=""),"",ROUND(E173*(1-IFERROR(VLOOKUP(F173,Settings!$A$2:$C$10,2,FALSE),0))-IFERROR(VLOOKUP(F173,Settings!$A$2:$C$10,3,FALSE),0)-N(G173)-IF(N(G173)&gt;0,Settings!$B$14,0)-Settings!$B$13,2))</f>
        <v/>
      </c>
      <c r="I173" s="23">
        <f>IF(OR(D173="",H173=""),"",IF(D173&lt;=H173,"Yes","No"))</f>
        <v/>
      </c>
    </row>
    <row r="174">
      <c r="A174" s="22" t="n"/>
      <c r="D174" s="9" t="n"/>
      <c r="E174" s="9" t="n"/>
      <c r="G174" s="9" t="n"/>
      <c r="H174" s="24">
        <f>IF(OR(E174="",F174=""),"",ROUND(E174*(1-IFERROR(VLOOKUP(F174,Settings!$A$2:$C$10,2,FALSE),0))-IFERROR(VLOOKUP(F174,Settings!$A$2:$C$10,3,FALSE),0)-N(G174)-IF(N(G174)&gt;0,Settings!$B$14,0)-Settings!$B$13,2))</f>
        <v/>
      </c>
      <c r="I174" s="23">
        <f>IF(OR(D174="",H174=""),"",IF(D174&lt;=H174,"Yes","No"))</f>
        <v/>
      </c>
    </row>
    <row r="175">
      <c r="A175" s="22" t="n"/>
      <c r="D175" s="9" t="n"/>
      <c r="E175" s="9" t="n"/>
      <c r="G175" s="9" t="n"/>
      <c r="H175" s="24">
        <f>IF(OR(E175="",F175=""),"",ROUND(E175*(1-IFERROR(VLOOKUP(F175,Settings!$A$2:$C$10,2,FALSE),0))-IFERROR(VLOOKUP(F175,Settings!$A$2:$C$10,3,FALSE),0)-N(G175)-IF(N(G175)&gt;0,Settings!$B$14,0)-Settings!$B$13,2))</f>
        <v/>
      </c>
      <c r="I175" s="23">
        <f>IF(OR(D175="",H175=""),"",IF(D175&lt;=H175,"Yes","No"))</f>
        <v/>
      </c>
    </row>
    <row r="176">
      <c r="A176" s="22" t="n"/>
      <c r="D176" s="9" t="n"/>
      <c r="E176" s="9" t="n"/>
      <c r="G176" s="9" t="n"/>
      <c r="H176" s="24">
        <f>IF(OR(E176="",F176=""),"",ROUND(E176*(1-IFERROR(VLOOKUP(F176,Settings!$A$2:$C$10,2,FALSE),0))-IFERROR(VLOOKUP(F176,Settings!$A$2:$C$10,3,FALSE),0)-N(G176)-IF(N(G176)&gt;0,Settings!$B$14,0)-Settings!$B$13,2))</f>
        <v/>
      </c>
      <c r="I176" s="23">
        <f>IF(OR(D176="",H176=""),"",IF(D176&lt;=H176,"Yes","No"))</f>
        <v/>
      </c>
    </row>
    <row r="177">
      <c r="A177" s="22" t="n"/>
      <c r="D177" s="9" t="n"/>
      <c r="E177" s="9" t="n"/>
      <c r="G177" s="9" t="n"/>
      <c r="H177" s="24">
        <f>IF(OR(E177="",F177=""),"",ROUND(E177*(1-IFERROR(VLOOKUP(F177,Settings!$A$2:$C$10,2,FALSE),0))-IFERROR(VLOOKUP(F177,Settings!$A$2:$C$10,3,FALSE),0)-N(G177)-IF(N(G177)&gt;0,Settings!$B$14,0)-Settings!$B$13,2))</f>
        <v/>
      </c>
      <c r="I177" s="23">
        <f>IF(OR(D177="",H177=""),"",IF(D177&lt;=H177,"Yes","No"))</f>
        <v/>
      </c>
    </row>
    <row r="178">
      <c r="A178" s="22" t="n"/>
      <c r="D178" s="9" t="n"/>
      <c r="E178" s="9" t="n"/>
      <c r="G178" s="9" t="n"/>
      <c r="H178" s="24">
        <f>IF(OR(E178="",F178=""),"",ROUND(E178*(1-IFERROR(VLOOKUP(F178,Settings!$A$2:$C$10,2,FALSE),0))-IFERROR(VLOOKUP(F178,Settings!$A$2:$C$10,3,FALSE),0)-N(G178)-IF(N(G178)&gt;0,Settings!$B$14,0)-Settings!$B$13,2))</f>
        <v/>
      </c>
      <c r="I178" s="23">
        <f>IF(OR(D178="",H178=""),"",IF(D178&lt;=H178,"Yes","No"))</f>
        <v/>
      </c>
    </row>
    <row r="179">
      <c r="A179" s="22" t="n"/>
      <c r="D179" s="9" t="n"/>
      <c r="E179" s="9" t="n"/>
      <c r="G179" s="9" t="n"/>
      <c r="H179" s="24">
        <f>IF(OR(E179="",F179=""),"",ROUND(E179*(1-IFERROR(VLOOKUP(F179,Settings!$A$2:$C$10,2,FALSE),0))-IFERROR(VLOOKUP(F179,Settings!$A$2:$C$10,3,FALSE),0)-N(G179)-IF(N(G179)&gt;0,Settings!$B$14,0)-Settings!$B$13,2))</f>
        <v/>
      </c>
      <c r="I179" s="23">
        <f>IF(OR(D179="",H179=""),"",IF(D179&lt;=H179,"Yes","No"))</f>
        <v/>
      </c>
    </row>
    <row r="180">
      <c r="A180" s="22" t="n"/>
      <c r="D180" s="9" t="n"/>
      <c r="E180" s="9" t="n"/>
      <c r="G180" s="9" t="n"/>
      <c r="H180" s="24">
        <f>IF(OR(E180="",F180=""),"",ROUND(E180*(1-IFERROR(VLOOKUP(F180,Settings!$A$2:$C$10,2,FALSE),0))-IFERROR(VLOOKUP(F180,Settings!$A$2:$C$10,3,FALSE),0)-N(G180)-IF(N(G180)&gt;0,Settings!$B$14,0)-Settings!$B$13,2))</f>
        <v/>
      </c>
      <c r="I180" s="23">
        <f>IF(OR(D180="",H180=""),"",IF(D180&lt;=H180,"Yes","No"))</f>
        <v/>
      </c>
    </row>
    <row r="181">
      <c r="A181" s="22" t="n"/>
      <c r="D181" s="9" t="n"/>
      <c r="E181" s="9" t="n"/>
      <c r="G181" s="9" t="n"/>
      <c r="H181" s="24">
        <f>IF(OR(E181="",F181=""),"",ROUND(E181*(1-IFERROR(VLOOKUP(F181,Settings!$A$2:$C$10,2,FALSE),0))-IFERROR(VLOOKUP(F181,Settings!$A$2:$C$10,3,FALSE),0)-N(G181)-IF(N(G181)&gt;0,Settings!$B$14,0)-Settings!$B$13,2))</f>
        <v/>
      </c>
      <c r="I181" s="23">
        <f>IF(OR(D181="",H181=""),"",IF(D181&lt;=H181,"Yes","No"))</f>
        <v/>
      </c>
    </row>
    <row r="182">
      <c r="A182" s="22" t="n"/>
      <c r="D182" s="9" t="n"/>
      <c r="E182" s="9" t="n"/>
      <c r="G182" s="9" t="n"/>
      <c r="H182" s="24">
        <f>IF(OR(E182="",F182=""),"",ROUND(E182*(1-IFERROR(VLOOKUP(F182,Settings!$A$2:$C$10,2,FALSE),0))-IFERROR(VLOOKUP(F182,Settings!$A$2:$C$10,3,FALSE),0)-N(G182)-IF(N(G182)&gt;0,Settings!$B$14,0)-Settings!$B$13,2))</f>
        <v/>
      </c>
      <c r="I182" s="23">
        <f>IF(OR(D182="",H182=""),"",IF(D182&lt;=H182,"Yes","No"))</f>
        <v/>
      </c>
    </row>
    <row r="183">
      <c r="A183" s="22" t="n"/>
      <c r="D183" s="9" t="n"/>
      <c r="E183" s="9" t="n"/>
      <c r="G183" s="9" t="n"/>
      <c r="H183" s="24">
        <f>IF(OR(E183="",F183=""),"",ROUND(E183*(1-IFERROR(VLOOKUP(F183,Settings!$A$2:$C$10,2,FALSE),0))-IFERROR(VLOOKUP(F183,Settings!$A$2:$C$10,3,FALSE),0)-N(G183)-IF(N(G183)&gt;0,Settings!$B$14,0)-Settings!$B$13,2))</f>
        <v/>
      </c>
      <c r="I183" s="23">
        <f>IF(OR(D183="",H183=""),"",IF(D183&lt;=H183,"Yes","No"))</f>
        <v/>
      </c>
    </row>
    <row r="184">
      <c r="A184" s="22" t="n"/>
      <c r="D184" s="9" t="n"/>
      <c r="E184" s="9" t="n"/>
      <c r="G184" s="9" t="n"/>
      <c r="H184" s="24">
        <f>IF(OR(E184="",F184=""),"",ROUND(E184*(1-IFERROR(VLOOKUP(F184,Settings!$A$2:$C$10,2,FALSE),0))-IFERROR(VLOOKUP(F184,Settings!$A$2:$C$10,3,FALSE),0)-N(G184)-IF(N(G184)&gt;0,Settings!$B$14,0)-Settings!$B$13,2))</f>
        <v/>
      </c>
      <c r="I184" s="23">
        <f>IF(OR(D184="",H184=""),"",IF(D184&lt;=H184,"Yes","No"))</f>
        <v/>
      </c>
    </row>
    <row r="185">
      <c r="A185" s="22" t="n"/>
      <c r="D185" s="9" t="n"/>
      <c r="E185" s="9" t="n"/>
      <c r="G185" s="9" t="n"/>
      <c r="H185" s="24">
        <f>IF(OR(E185="",F185=""),"",ROUND(E185*(1-IFERROR(VLOOKUP(F185,Settings!$A$2:$C$10,2,FALSE),0))-IFERROR(VLOOKUP(F185,Settings!$A$2:$C$10,3,FALSE),0)-N(G185)-IF(N(G185)&gt;0,Settings!$B$14,0)-Settings!$B$13,2))</f>
        <v/>
      </c>
      <c r="I185" s="23">
        <f>IF(OR(D185="",H185=""),"",IF(D185&lt;=H185,"Yes","No"))</f>
        <v/>
      </c>
    </row>
    <row r="186">
      <c r="A186" s="22" t="n"/>
      <c r="D186" s="9" t="n"/>
      <c r="E186" s="9" t="n"/>
      <c r="G186" s="9" t="n"/>
      <c r="H186" s="24">
        <f>IF(OR(E186="",F186=""),"",ROUND(E186*(1-IFERROR(VLOOKUP(F186,Settings!$A$2:$C$10,2,FALSE),0))-IFERROR(VLOOKUP(F186,Settings!$A$2:$C$10,3,FALSE),0)-N(G186)-IF(N(G186)&gt;0,Settings!$B$14,0)-Settings!$B$13,2))</f>
        <v/>
      </c>
      <c r="I186" s="23">
        <f>IF(OR(D186="",H186=""),"",IF(D186&lt;=H186,"Yes","No"))</f>
        <v/>
      </c>
    </row>
    <row r="187">
      <c r="A187" s="22" t="n"/>
      <c r="D187" s="9" t="n"/>
      <c r="E187" s="9" t="n"/>
      <c r="G187" s="9" t="n"/>
      <c r="H187" s="24">
        <f>IF(OR(E187="",F187=""),"",ROUND(E187*(1-IFERROR(VLOOKUP(F187,Settings!$A$2:$C$10,2,FALSE),0))-IFERROR(VLOOKUP(F187,Settings!$A$2:$C$10,3,FALSE),0)-N(G187)-IF(N(G187)&gt;0,Settings!$B$14,0)-Settings!$B$13,2))</f>
        <v/>
      </c>
      <c r="I187" s="23">
        <f>IF(OR(D187="",H187=""),"",IF(D187&lt;=H187,"Yes","No"))</f>
        <v/>
      </c>
    </row>
    <row r="188">
      <c r="A188" s="22" t="n"/>
      <c r="D188" s="9" t="n"/>
      <c r="E188" s="9" t="n"/>
      <c r="G188" s="9" t="n"/>
      <c r="H188" s="24">
        <f>IF(OR(E188="",F188=""),"",ROUND(E188*(1-IFERROR(VLOOKUP(F188,Settings!$A$2:$C$10,2,FALSE),0))-IFERROR(VLOOKUP(F188,Settings!$A$2:$C$10,3,FALSE),0)-N(G188)-IF(N(G188)&gt;0,Settings!$B$14,0)-Settings!$B$13,2))</f>
        <v/>
      </c>
      <c r="I188" s="23">
        <f>IF(OR(D188="",H188=""),"",IF(D188&lt;=H188,"Yes","No"))</f>
        <v/>
      </c>
    </row>
    <row r="189">
      <c r="A189" s="22" t="n"/>
      <c r="D189" s="9" t="n"/>
      <c r="E189" s="9" t="n"/>
      <c r="G189" s="9" t="n"/>
      <c r="H189" s="24">
        <f>IF(OR(E189="",F189=""),"",ROUND(E189*(1-IFERROR(VLOOKUP(F189,Settings!$A$2:$C$10,2,FALSE),0))-IFERROR(VLOOKUP(F189,Settings!$A$2:$C$10,3,FALSE),0)-N(G189)-IF(N(G189)&gt;0,Settings!$B$14,0)-Settings!$B$13,2))</f>
        <v/>
      </c>
      <c r="I189" s="23">
        <f>IF(OR(D189="",H189=""),"",IF(D189&lt;=H189,"Yes","No"))</f>
        <v/>
      </c>
    </row>
    <row r="190">
      <c r="A190" s="22" t="n"/>
      <c r="D190" s="9" t="n"/>
      <c r="E190" s="9" t="n"/>
      <c r="G190" s="9" t="n"/>
      <c r="H190" s="24">
        <f>IF(OR(E190="",F190=""),"",ROUND(E190*(1-IFERROR(VLOOKUP(F190,Settings!$A$2:$C$10,2,FALSE),0))-IFERROR(VLOOKUP(F190,Settings!$A$2:$C$10,3,FALSE),0)-N(G190)-IF(N(G190)&gt;0,Settings!$B$14,0)-Settings!$B$13,2))</f>
        <v/>
      </c>
      <c r="I190" s="23">
        <f>IF(OR(D190="",H190=""),"",IF(D190&lt;=H190,"Yes","No"))</f>
        <v/>
      </c>
    </row>
    <row r="191">
      <c r="A191" s="22" t="n"/>
      <c r="D191" s="9" t="n"/>
      <c r="E191" s="9" t="n"/>
      <c r="G191" s="9" t="n"/>
      <c r="H191" s="24">
        <f>IF(OR(E191="",F191=""),"",ROUND(E191*(1-IFERROR(VLOOKUP(F191,Settings!$A$2:$C$10,2,FALSE),0))-IFERROR(VLOOKUP(F191,Settings!$A$2:$C$10,3,FALSE),0)-N(G191)-IF(N(G191)&gt;0,Settings!$B$14,0)-Settings!$B$13,2))</f>
        <v/>
      </c>
      <c r="I191" s="23">
        <f>IF(OR(D191="",H191=""),"",IF(D191&lt;=H191,"Yes","No"))</f>
        <v/>
      </c>
    </row>
    <row r="192">
      <c r="A192" s="22" t="n"/>
      <c r="D192" s="9" t="n"/>
      <c r="E192" s="9" t="n"/>
      <c r="G192" s="9" t="n"/>
      <c r="H192" s="24">
        <f>IF(OR(E192="",F192=""),"",ROUND(E192*(1-IFERROR(VLOOKUP(F192,Settings!$A$2:$C$10,2,FALSE),0))-IFERROR(VLOOKUP(F192,Settings!$A$2:$C$10,3,FALSE),0)-N(G192)-IF(N(G192)&gt;0,Settings!$B$14,0)-Settings!$B$13,2))</f>
        <v/>
      </c>
      <c r="I192" s="23">
        <f>IF(OR(D192="",H192=""),"",IF(D192&lt;=H192,"Yes","No"))</f>
        <v/>
      </c>
    </row>
    <row r="193">
      <c r="A193" s="22" t="n"/>
      <c r="D193" s="9" t="n"/>
      <c r="E193" s="9" t="n"/>
      <c r="G193" s="9" t="n"/>
      <c r="H193" s="24">
        <f>IF(OR(E193="",F193=""),"",ROUND(E193*(1-IFERROR(VLOOKUP(F193,Settings!$A$2:$C$10,2,FALSE),0))-IFERROR(VLOOKUP(F193,Settings!$A$2:$C$10,3,FALSE),0)-N(G193)-IF(N(G193)&gt;0,Settings!$B$14,0)-Settings!$B$13,2))</f>
        <v/>
      </c>
      <c r="I193" s="23">
        <f>IF(OR(D193="",H193=""),"",IF(D193&lt;=H193,"Yes","No"))</f>
        <v/>
      </c>
    </row>
    <row r="194">
      <c r="A194" s="22" t="n"/>
      <c r="D194" s="9" t="n"/>
      <c r="E194" s="9" t="n"/>
      <c r="G194" s="9" t="n"/>
      <c r="H194" s="24">
        <f>IF(OR(E194="",F194=""),"",ROUND(E194*(1-IFERROR(VLOOKUP(F194,Settings!$A$2:$C$10,2,FALSE),0))-IFERROR(VLOOKUP(F194,Settings!$A$2:$C$10,3,FALSE),0)-N(G194)-IF(N(G194)&gt;0,Settings!$B$14,0)-Settings!$B$13,2))</f>
        <v/>
      </c>
      <c r="I194" s="23">
        <f>IF(OR(D194="",H194=""),"",IF(D194&lt;=H194,"Yes","No"))</f>
        <v/>
      </c>
    </row>
    <row r="195">
      <c r="A195" s="22" t="n"/>
      <c r="D195" s="9" t="n"/>
      <c r="E195" s="9" t="n"/>
      <c r="G195" s="9" t="n"/>
      <c r="H195" s="24">
        <f>IF(OR(E195="",F195=""),"",ROUND(E195*(1-IFERROR(VLOOKUP(F195,Settings!$A$2:$C$10,2,FALSE),0))-IFERROR(VLOOKUP(F195,Settings!$A$2:$C$10,3,FALSE),0)-N(G195)-IF(N(G195)&gt;0,Settings!$B$14,0)-Settings!$B$13,2))</f>
        <v/>
      </c>
      <c r="I195" s="23">
        <f>IF(OR(D195="",H195=""),"",IF(D195&lt;=H195,"Yes","No"))</f>
        <v/>
      </c>
    </row>
    <row r="196">
      <c r="A196" s="22" t="n"/>
      <c r="D196" s="9" t="n"/>
      <c r="E196" s="9" t="n"/>
      <c r="G196" s="9" t="n"/>
      <c r="H196" s="24">
        <f>IF(OR(E196="",F196=""),"",ROUND(E196*(1-IFERROR(VLOOKUP(F196,Settings!$A$2:$C$10,2,FALSE),0))-IFERROR(VLOOKUP(F196,Settings!$A$2:$C$10,3,FALSE),0)-N(G196)-IF(N(G196)&gt;0,Settings!$B$14,0)-Settings!$B$13,2))</f>
        <v/>
      </c>
      <c r="I196" s="23">
        <f>IF(OR(D196="",H196=""),"",IF(D196&lt;=H196,"Yes","No"))</f>
        <v/>
      </c>
    </row>
    <row r="197">
      <c r="A197" s="22" t="n"/>
      <c r="D197" s="9" t="n"/>
      <c r="E197" s="9" t="n"/>
      <c r="G197" s="9" t="n"/>
      <c r="H197" s="24">
        <f>IF(OR(E197="",F197=""),"",ROUND(E197*(1-IFERROR(VLOOKUP(F197,Settings!$A$2:$C$10,2,FALSE),0))-IFERROR(VLOOKUP(F197,Settings!$A$2:$C$10,3,FALSE),0)-N(G197)-IF(N(G197)&gt;0,Settings!$B$14,0)-Settings!$B$13,2))</f>
        <v/>
      </c>
      <c r="I197" s="23">
        <f>IF(OR(D197="",H197=""),"",IF(D197&lt;=H197,"Yes","No"))</f>
        <v/>
      </c>
    </row>
    <row r="198">
      <c r="A198" s="22" t="n"/>
      <c r="D198" s="9" t="n"/>
      <c r="E198" s="9" t="n"/>
      <c r="G198" s="9" t="n"/>
      <c r="H198" s="24">
        <f>IF(OR(E198="",F198=""),"",ROUND(E198*(1-IFERROR(VLOOKUP(F198,Settings!$A$2:$C$10,2,FALSE),0))-IFERROR(VLOOKUP(F198,Settings!$A$2:$C$10,3,FALSE),0)-N(G198)-IF(N(G198)&gt;0,Settings!$B$14,0)-Settings!$B$13,2))</f>
        <v/>
      </c>
      <c r="I198" s="23">
        <f>IF(OR(D198="",H198=""),"",IF(D198&lt;=H198,"Yes","No"))</f>
        <v/>
      </c>
    </row>
    <row r="199">
      <c r="A199" s="22" t="n"/>
      <c r="D199" s="9" t="n"/>
      <c r="E199" s="9" t="n"/>
      <c r="G199" s="9" t="n"/>
      <c r="H199" s="24">
        <f>IF(OR(E199="",F199=""),"",ROUND(E199*(1-IFERROR(VLOOKUP(F199,Settings!$A$2:$C$10,2,FALSE),0))-IFERROR(VLOOKUP(F199,Settings!$A$2:$C$10,3,FALSE),0)-N(G199)-IF(N(G199)&gt;0,Settings!$B$14,0)-Settings!$B$13,2))</f>
        <v/>
      </c>
      <c r="I199" s="23">
        <f>IF(OR(D199="",H199=""),"",IF(D199&lt;=H199,"Yes","No"))</f>
        <v/>
      </c>
    </row>
    <row r="200">
      <c r="A200" s="22" t="n"/>
      <c r="D200" s="9" t="n"/>
      <c r="E200" s="9" t="n"/>
      <c r="G200" s="9" t="n"/>
      <c r="H200" s="24">
        <f>IF(OR(E200="",F200=""),"",ROUND(E200*(1-IFERROR(VLOOKUP(F200,Settings!$A$2:$C$10,2,FALSE),0))-IFERROR(VLOOKUP(F200,Settings!$A$2:$C$10,3,FALSE),0)-N(G200)-IF(N(G200)&gt;0,Settings!$B$14,0)-Settings!$B$13,2))</f>
        <v/>
      </c>
      <c r="I200" s="23">
        <f>IF(OR(D200="",H200=""),"",IF(D200&lt;=H200,"Yes","No"))</f>
        <v/>
      </c>
    </row>
    <row r="201">
      <c r="A201" s="22" t="n"/>
      <c r="D201" s="9" t="n"/>
      <c r="E201" s="9" t="n"/>
      <c r="G201" s="9" t="n"/>
      <c r="H201" s="24">
        <f>IF(OR(E201="",F201=""),"",ROUND(E201*(1-IFERROR(VLOOKUP(F201,Settings!$A$2:$C$10,2,FALSE),0))-IFERROR(VLOOKUP(F201,Settings!$A$2:$C$10,3,FALSE),0)-N(G201)-IF(N(G201)&gt;0,Settings!$B$14,0)-Settings!$B$13,2))</f>
        <v/>
      </c>
      <c r="I201" s="23">
        <f>IF(OR(D201="",H201=""),"",IF(D201&lt;=H201,"Yes","No"))</f>
        <v/>
      </c>
    </row>
    <row r="202">
      <c r="A202" s="22" t="n"/>
      <c r="D202" s="9" t="n"/>
      <c r="E202" s="9" t="n"/>
      <c r="G202" s="9" t="n"/>
      <c r="H202" s="24">
        <f>IF(OR(E202="",F202=""),"",ROUND(E202*(1-IFERROR(VLOOKUP(F202,Settings!$A$2:$C$10,2,FALSE),0))-IFERROR(VLOOKUP(F202,Settings!$A$2:$C$10,3,FALSE),0)-N(G202)-IF(N(G202)&gt;0,Settings!$B$14,0)-Settings!$B$13,2))</f>
        <v/>
      </c>
      <c r="I202" s="23">
        <f>IF(OR(D202="",H202=""),"",IF(D202&lt;=H202,"Yes","No"))</f>
        <v/>
      </c>
    </row>
    <row r="203">
      <c r="A203" s="22" t="n"/>
      <c r="D203" s="9" t="n"/>
      <c r="E203" s="9" t="n"/>
      <c r="G203" s="9" t="n"/>
      <c r="H203" s="24">
        <f>IF(OR(E203="",F203=""),"",ROUND(E203*(1-IFERROR(VLOOKUP(F203,Settings!$A$2:$C$10,2,FALSE),0))-IFERROR(VLOOKUP(F203,Settings!$A$2:$C$10,3,FALSE),0)-N(G203)-IF(N(G203)&gt;0,Settings!$B$14,0)-Settings!$B$13,2))</f>
        <v/>
      </c>
      <c r="I203" s="23">
        <f>IF(OR(D203="",H203=""),"",IF(D203&lt;=H203,"Yes","No"))</f>
        <v/>
      </c>
    </row>
    <row r="204">
      <c r="A204" s="22" t="n"/>
      <c r="D204" s="9" t="n"/>
      <c r="E204" s="9" t="n"/>
      <c r="G204" s="9" t="n"/>
      <c r="H204" s="24">
        <f>IF(OR(E204="",F204=""),"",ROUND(E204*(1-IFERROR(VLOOKUP(F204,Settings!$A$2:$C$10,2,FALSE),0))-IFERROR(VLOOKUP(F204,Settings!$A$2:$C$10,3,FALSE),0)-N(G204)-IF(N(G204)&gt;0,Settings!$B$14,0)-Settings!$B$13,2))</f>
        <v/>
      </c>
      <c r="I204" s="23">
        <f>IF(OR(D204="",H204=""),"",IF(D204&lt;=H204,"Yes","No"))</f>
        <v/>
      </c>
    </row>
    <row r="205">
      <c r="A205" s="22" t="n"/>
      <c r="D205" s="9" t="n"/>
      <c r="E205" s="9" t="n"/>
      <c r="G205" s="9" t="n"/>
      <c r="H205" s="24">
        <f>IF(OR(E205="",F205=""),"",ROUND(E205*(1-IFERROR(VLOOKUP(F205,Settings!$A$2:$C$10,2,FALSE),0))-IFERROR(VLOOKUP(F205,Settings!$A$2:$C$10,3,FALSE),0)-N(G205)-IF(N(G205)&gt;0,Settings!$B$14,0)-Settings!$B$13,2))</f>
        <v/>
      </c>
      <c r="I205" s="23">
        <f>IF(OR(D205="",H205=""),"",IF(D205&lt;=H205,"Yes","No"))</f>
        <v/>
      </c>
    </row>
    <row r="206">
      <c r="A206" s="22" t="n"/>
      <c r="D206" s="9" t="n"/>
      <c r="E206" s="9" t="n"/>
      <c r="G206" s="9" t="n"/>
      <c r="H206" s="24">
        <f>IF(OR(E206="",F206=""),"",ROUND(E206*(1-IFERROR(VLOOKUP(F206,Settings!$A$2:$C$10,2,FALSE),0))-IFERROR(VLOOKUP(F206,Settings!$A$2:$C$10,3,FALSE),0)-N(G206)-IF(N(G206)&gt;0,Settings!$B$14,0)-Settings!$B$13,2))</f>
        <v/>
      </c>
      <c r="I206" s="23">
        <f>IF(OR(D206="",H206=""),"",IF(D206&lt;=H206,"Yes","No"))</f>
        <v/>
      </c>
    </row>
    <row r="207">
      <c r="A207" s="22" t="n"/>
      <c r="D207" s="9" t="n"/>
      <c r="E207" s="9" t="n"/>
      <c r="G207" s="9" t="n"/>
      <c r="H207" s="24">
        <f>IF(OR(E207="",F207=""),"",ROUND(E207*(1-IFERROR(VLOOKUP(F207,Settings!$A$2:$C$10,2,FALSE),0))-IFERROR(VLOOKUP(F207,Settings!$A$2:$C$10,3,FALSE),0)-N(G207)-IF(N(G207)&gt;0,Settings!$B$14,0)-Settings!$B$13,2))</f>
        <v/>
      </c>
      <c r="I207" s="23">
        <f>IF(OR(D207="",H207=""),"",IF(D207&lt;=H207,"Yes","No"))</f>
        <v/>
      </c>
    </row>
    <row r="208">
      <c r="A208" s="22" t="n"/>
      <c r="D208" s="9" t="n"/>
      <c r="E208" s="9" t="n"/>
      <c r="G208" s="9" t="n"/>
      <c r="H208" s="24">
        <f>IF(OR(E208="",F208=""),"",ROUND(E208*(1-IFERROR(VLOOKUP(F208,Settings!$A$2:$C$10,2,FALSE),0))-IFERROR(VLOOKUP(F208,Settings!$A$2:$C$10,3,FALSE),0)-N(G208)-IF(N(G208)&gt;0,Settings!$B$14,0)-Settings!$B$13,2))</f>
        <v/>
      </c>
      <c r="I208" s="23">
        <f>IF(OR(D208="",H208=""),"",IF(D208&lt;=H208,"Yes","No"))</f>
        <v/>
      </c>
    </row>
    <row r="209">
      <c r="A209" s="22" t="n"/>
      <c r="D209" s="9" t="n"/>
      <c r="E209" s="9" t="n"/>
      <c r="G209" s="9" t="n"/>
      <c r="H209" s="24">
        <f>IF(OR(E209="",F209=""),"",ROUND(E209*(1-IFERROR(VLOOKUP(F209,Settings!$A$2:$C$10,2,FALSE),0))-IFERROR(VLOOKUP(F209,Settings!$A$2:$C$10,3,FALSE),0)-N(G209)-IF(N(G209)&gt;0,Settings!$B$14,0)-Settings!$B$13,2))</f>
        <v/>
      </c>
      <c r="I209" s="23">
        <f>IF(OR(D209="",H209=""),"",IF(D209&lt;=H209,"Yes","No"))</f>
        <v/>
      </c>
    </row>
    <row r="210">
      <c r="A210" s="22" t="n"/>
      <c r="D210" s="9" t="n"/>
      <c r="E210" s="9" t="n"/>
      <c r="G210" s="9" t="n"/>
      <c r="H210" s="24">
        <f>IF(OR(E210="",F210=""),"",ROUND(E210*(1-IFERROR(VLOOKUP(F210,Settings!$A$2:$C$10,2,FALSE),0))-IFERROR(VLOOKUP(F210,Settings!$A$2:$C$10,3,FALSE),0)-N(G210)-IF(N(G210)&gt;0,Settings!$B$14,0)-Settings!$B$13,2))</f>
        <v/>
      </c>
      <c r="I210" s="23">
        <f>IF(OR(D210="",H210=""),"",IF(D210&lt;=H210,"Yes","No"))</f>
        <v/>
      </c>
    </row>
    <row r="211">
      <c r="A211" s="22" t="n"/>
      <c r="D211" s="9" t="n"/>
      <c r="E211" s="9" t="n"/>
      <c r="G211" s="9" t="n"/>
      <c r="H211" s="24">
        <f>IF(OR(E211="",F211=""),"",ROUND(E211*(1-IFERROR(VLOOKUP(F211,Settings!$A$2:$C$10,2,FALSE),0))-IFERROR(VLOOKUP(F211,Settings!$A$2:$C$10,3,FALSE),0)-N(G211)-IF(N(G211)&gt;0,Settings!$B$14,0)-Settings!$B$13,2))</f>
        <v/>
      </c>
      <c r="I211" s="23">
        <f>IF(OR(D211="",H211=""),"",IF(D211&lt;=H211,"Yes","No"))</f>
        <v/>
      </c>
    </row>
    <row r="212">
      <c r="A212" s="22" t="n"/>
      <c r="D212" s="9" t="n"/>
      <c r="E212" s="9" t="n"/>
      <c r="G212" s="9" t="n"/>
      <c r="H212" s="24">
        <f>IF(OR(E212="",F212=""),"",ROUND(E212*(1-IFERROR(VLOOKUP(F212,Settings!$A$2:$C$10,2,FALSE),0))-IFERROR(VLOOKUP(F212,Settings!$A$2:$C$10,3,FALSE),0)-N(G212)-IF(N(G212)&gt;0,Settings!$B$14,0)-Settings!$B$13,2))</f>
        <v/>
      </c>
      <c r="I212" s="23">
        <f>IF(OR(D212="",H212=""),"",IF(D212&lt;=H212,"Yes","No"))</f>
        <v/>
      </c>
    </row>
    <row r="213">
      <c r="A213" s="22" t="n"/>
      <c r="D213" s="9" t="n"/>
      <c r="E213" s="9" t="n"/>
      <c r="G213" s="9" t="n"/>
      <c r="H213" s="24">
        <f>IF(OR(E213="",F213=""),"",ROUND(E213*(1-IFERROR(VLOOKUP(F213,Settings!$A$2:$C$10,2,FALSE),0))-IFERROR(VLOOKUP(F213,Settings!$A$2:$C$10,3,FALSE),0)-N(G213)-IF(N(G213)&gt;0,Settings!$B$14,0)-Settings!$B$13,2))</f>
        <v/>
      </c>
      <c r="I213" s="23">
        <f>IF(OR(D213="",H213=""),"",IF(D213&lt;=H213,"Yes","No"))</f>
        <v/>
      </c>
    </row>
    <row r="214">
      <c r="A214" s="22" t="n"/>
      <c r="D214" s="9" t="n"/>
      <c r="E214" s="9" t="n"/>
      <c r="G214" s="9" t="n"/>
      <c r="H214" s="24">
        <f>IF(OR(E214="",F214=""),"",ROUND(E214*(1-IFERROR(VLOOKUP(F214,Settings!$A$2:$C$10,2,FALSE),0))-IFERROR(VLOOKUP(F214,Settings!$A$2:$C$10,3,FALSE),0)-N(G214)-IF(N(G214)&gt;0,Settings!$B$14,0)-Settings!$B$13,2))</f>
        <v/>
      </c>
      <c r="I214" s="23">
        <f>IF(OR(D214="",H214=""),"",IF(D214&lt;=H214,"Yes","No"))</f>
        <v/>
      </c>
    </row>
    <row r="215">
      <c r="A215" s="22" t="n"/>
      <c r="D215" s="9" t="n"/>
      <c r="E215" s="9" t="n"/>
      <c r="G215" s="9" t="n"/>
      <c r="H215" s="24">
        <f>IF(OR(E215="",F215=""),"",ROUND(E215*(1-IFERROR(VLOOKUP(F215,Settings!$A$2:$C$10,2,FALSE),0))-IFERROR(VLOOKUP(F215,Settings!$A$2:$C$10,3,FALSE),0)-N(G215)-IF(N(G215)&gt;0,Settings!$B$14,0)-Settings!$B$13,2))</f>
        <v/>
      </c>
      <c r="I215" s="23">
        <f>IF(OR(D215="",H215=""),"",IF(D215&lt;=H215,"Yes","No"))</f>
        <v/>
      </c>
    </row>
    <row r="216">
      <c r="A216" s="22" t="n"/>
      <c r="D216" s="9" t="n"/>
      <c r="E216" s="9" t="n"/>
      <c r="G216" s="9" t="n"/>
      <c r="H216" s="24">
        <f>IF(OR(E216="",F216=""),"",ROUND(E216*(1-IFERROR(VLOOKUP(F216,Settings!$A$2:$C$10,2,FALSE),0))-IFERROR(VLOOKUP(F216,Settings!$A$2:$C$10,3,FALSE),0)-N(G216)-IF(N(G216)&gt;0,Settings!$B$14,0)-Settings!$B$13,2))</f>
        <v/>
      </c>
      <c r="I216" s="23">
        <f>IF(OR(D216="",H216=""),"",IF(D216&lt;=H216,"Yes","No"))</f>
        <v/>
      </c>
    </row>
    <row r="217">
      <c r="A217" s="22" t="n"/>
      <c r="D217" s="9" t="n"/>
      <c r="E217" s="9" t="n"/>
      <c r="G217" s="9" t="n"/>
      <c r="H217" s="24">
        <f>IF(OR(E217="",F217=""),"",ROUND(E217*(1-IFERROR(VLOOKUP(F217,Settings!$A$2:$C$10,2,FALSE),0))-IFERROR(VLOOKUP(F217,Settings!$A$2:$C$10,3,FALSE),0)-N(G217)-IF(N(G217)&gt;0,Settings!$B$14,0)-Settings!$B$13,2))</f>
        <v/>
      </c>
      <c r="I217" s="23">
        <f>IF(OR(D217="",H217=""),"",IF(D217&lt;=H217,"Yes","No"))</f>
        <v/>
      </c>
    </row>
    <row r="218">
      <c r="A218" s="22" t="n"/>
      <c r="D218" s="9" t="n"/>
      <c r="E218" s="9" t="n"/>
      <c r="G218" s="9" t="n"/>
      <c r="H218" s="24">
        <f>IF(OR(E218="",F218=""),"",ROUND(E218*(1-IFERROR(VLOOKUP(F218,Settings!$A$2:$C$10,2,FALSE),0))-IFERROR(VLOOKUP(F218,Settings!$A$2:$C$10,3,FALSE),0)-N(G218)-IF(N(G218)&gt;0,Settings!$B$14,0)-Settings!$B$13,2))</f>
        <v/>
      </c>
      <c r="I218" s="23">
        <f>IF(OR(D218="",H218=""),"",IF(D218&lt;=H218,"Yes","No"))</f>
        <v/>
      </c>
    </row>
    <row r="219">
      <c r="A219" s="22" t="n"/>
      <c r="D219" s="9" t="n"/>
      <c r="E219" s="9" t="n"/>
      <c r="G219" s="9" t="n"/>
      <c r="H219" s="24">
        <f>IF(OR(E219="",F219=""),"",ROUND(E219*(1-IFERROR(VLOOKUP(F219,Settings!$A$2:$C$10,2,FALSE),0))-IFERROR(VLOOKUP(F219,Settings!$A$2:$C$10,3,FALSE),0)-N(G219)-IF(N(G219)&gt;0,Settings!$B$14,0)-Settings!$B$13,2))</f>
        <v/>
      </c>
      <c r="I219" s="23">
        <f>IF(OR(D219="",H219=""),"",IF(D219&lt;=H219,"Yes","No"))</f>
        <v/>
      </c>
    </row>
    <row r="220">
      <c r="A220" s="22" t="n"/>
      <c r="D220" s="9" t="n"/>
      <c r="E220" s="9" t="n"/>
      <c r="G220" s="9" t="n"/>
      <c r="H220" s="24">
        <f>IF(OR(E220="",F220=""),"",ROUND(E220*(1-IFERROR(VLOOKUP(F220,Settings!$A$2:$C$10,2,FALSE),0))-IFERROR(VLOOKUP(F220,Settings!$A$2:$C$10,3,FALSE),0)-N(G220)-IF(N(G220)&gt;0,Settings!$B$14,0)-Settings!$B$13,2))</f>
        <v/>
      </c>
      <c r="I220" s="23">
        <f>IF(OR(D220="",H220=""),"",IF(D220&lt;=H220,"Yes","No"))</f>
        <v/>
      </c>
    </row>
    <row r="221">
      <c r="A221" s="22" t="n"/>
      <c r="D221" s="9" t="n"/>
      <c r="E221" s="9" t="n"/>
      <c r="G221" s="9" t="n"/>
      <c r="H221" s="24">
        <f>IF(OR(E221="",F221=""),"",ROUND(E221*(1-IFERROR(VLOOKUP(F221,Settings!$A$2:$C$10,2,FALSE),0))-IFERROR(VLOOKUP(F221,Settings!$A$2:$C$10,3,FALSE),0)-N(G221)-IF(N(G221)&gt;0,Settings!$B$14,0)-Settings!$B$13,2))</f>
        <v/>
      </c>
      <c r="I221" s="23">
        <f>IF(OR(D221="",H221=""),"",IF(D221&lt;=H221,"Yes","No"))</f>
        <v/>
      </c>
    </row>
    <row r="222">
      <c r="A222" s="22" t="n"/>
      <c r="D222" s="9" t="n"/>
      <c r="E222" s="9" t="n"/>
      <c r="G222" s="9" t="n"/>
      <c r="H222" s="24">
        <f>IF(OR(E222="",F222=""),"",ROUND(E222*(1-IFERROR(VLOOKUP(F222,Settings!$A$2:$C$10,2,FALSE),0))-IFERROR(VLOOKUP(F222,Settings!$A$2:$C$10,3,FALSE),0)-N(G222)-IF(N(G222)&gt;0,Settings!$B$14,0)-Settings!$B$13,2))</f>
        <v/>
      </c>
      <c r="I222" s="23">
        <f>IF(OR(D222="",H222=""),"",IF(D222&lt;=H222,"Yes","No"))</f>
        <v/>
      </c>
    </row>
    <row r="223">
      <c r="A223" s="22" t="n"/>
      <c r="D223" s="9" t="n"/>
      <c r="E223" s="9" t="n"/>
      <c r="G223" s="9" t="n"/>
      <c r="H223" s="24">
        <f>IF(OR(E223="",F223=""),"",ROUND(E223*(1-IFERROR(VLOOKUP(F223,Settings!$A$2:$C$10,2,FALSE),0))-IFERROR(VLOOKUP(F223,Settings!$A$2:$C$10,3,FALSE),0)-N(G223)-IF(N(G223)&gt;0,Settings!$B$14,0)-Settings!$B$13,2))</f>
        <v/>
      </c>
      <c r="I223" s="23">
        <f>IF(OR(D223="",H223=""),"",IF(D223&lt;=H223,"Yes","No"))</f>
        <v/>
      </c>
    </row>
    <row r="224">
      <c r="A224" s="22" t="n"/>
      <c r="D224" s="9" t="n"/>
      <c r="E224" s="9" t="n"/>
      <c r="G224" s="9" t="n"/>
      <c r="H224" s="24">
        <f>IF(OR(E224="",F224=""),"",ROUND(E224*(1-IFERROR(VLOOKUP(F224,Settings!$A$2:$C$10,2,FALSE),0))-IFERROR(VLOOKUP(F224,Settings!$A$2:$C$10,3,FALSE),0)-N(G224)-IF(N(G224)&gt;0,Settings!$B$14,0)-Settings!$B$13,2))</f>
        <v/>
      </c>
      <c r="I224" s="23">
        <f>IF(OR(D224="",H224=""),"",IF(D224&lt;=H224,"Yes","No"))</f>
        <v/>
      </c>
    </row>
    <row r="225">
      <c r="A225" s="22" t="n"/>
      <c r="D225" s="9" t="n"/>
      <c r="E225" s="9" t="n"/>
      <c r="G225" s="9" t="n"/>
      <c r="H225" s="24">
        <f>IF(OR(E225="",F225=""),"",ROUND(E225*(1-IFERROR(VLOOKUP(F225,Settings!$A$2:$C$10,2,FALSE),0))-IFERROR(VLOOKUP(F225,Settings!$A$2:$C$10,3,FALSE),0)-N(G225)-IF(N(G225)&gt;0,Settings!$B$14,0)-Settings!$B$13,2))</f>
        <v/>
      </c>
      <c r="I225" s="23">
        <f>IF(OR(D225="",H225=""),"",IF(D225&lt;=H225,"Yes","No"))</f>
        <v/>
      </c>
    </row>
    <row r="226">
      <c r="A226" s="22" t="n"/>
      <c r="D226" s="9" t="n"/>
      <c r="E226" s="9" t="n"/>
      <c r="G226" s="9" t="n"/>
      <c r="H226" s="24">
        <f>IF(OR(E226="",F226=""),"",ROUND(E226*(1-IFERROR(VLOOKUP(F226,Settings!$A$2:$C$10,2,FALSE),0))-IFERROR(VLOOKUP(F226,Settings!$A$2:$C$10,3,FALSE),0)-N(G226)-IF(N(G226)&gt;0,Settings!$B$14,0)-Settings!$B$13,2))</f>
        <v/>
      </c>
      <c r="I226" s="23">
        <f>IF(OR(D226="",H226=""),"",IF(D226&lt;=H226,"Yes","No"))</f>
        <v/>
      </c>
    </row>
    <row r="227">
      <c r="A227" s="22" t="n"/>
      <c r="D227" s="9" t="n"/>
      <c r="E227" s="9" t="n"/>
      <c r="G227" s="9" t="n"/>
      <c r="H227" s="24">
        <f>IF(OR(E227="",F227=""),"",ROUND(E227*(1-IFERROR(VLOOKUP(F227,Settings!$A$2:$C$10,2,FALSE),0))-IFERROR(VLOOKUP(F227,Settings!$A$2:$C$10,3,FALSE),0)-N(G227)-IF(N(G227)&gt;0,Settings!$B$14,0)-Settings!$B$13,2))</f>
        <v/>
      </c>
      <c r="I227" s="23">
        <f>IF(OR(D227="",H227=""),"",IF(D227&lt;=H227,"Yes","No"))</f>
        <v/>
      </c>
    </row>
    <row r="228">
      <c r="A228" s="22" t="n"/>
      <c r="D228" s="9" t="n"/>
      <c r="E228" s="9" t="n"/>
      <c r="G228" s="9" t="n"/>
      <c r="H228" s="24">
        <f>IF(OR(E228="",F228=""),"",ROUND(E228*(1-IFERROR(VLOOKUP(F228,Settings!$A$2:$C$10,2,FALSE),0))-IFERROR(VLOOKUP(F228,Settings!$A$2:$C$10,3,FALSE),0)-N(G228)-IF(N(G228)&gt;0,Settings!$B$14,0)-Settings!$B$13,2))</f>
        <v/>
      </c>
      <c r="I228" s="23">
        <f>IF(OR(D228="",H228=""),"",IF(D228&lt;=H228,"Yes","No"))</f>
        <v/>
      </c>
    </row>
    <row r="229">
      <c r="A229" s="22" t="n"/>
      <c r="D229" s="9" t="n"/>
      <c r="E229" s="9" t="n"/>
      <c r="G229" s="9" t="n"/>
      <c r="H229" s="24">
        <f>IF(OR(E229="",F229=""),"",ROUND(E229*(1-IFERROR(VLOOKUP(F229,Settings!$A$2:$C$10,2,FALSE),0))-IFERROR(VLOOKUP(F229,Settings!$A$2:$C$10,3,FALSE),0)-N(G229)-IF(N(G229)&gt;0,Settings!$B$14,0)-Settings!$B$13,2))</f>
        <v/>
      </c>
      <c r="I229" s="23">
        <f>IF(OR(D229="",H229=""),"",IF(D229&lt;=H229,"Yes","No"))</f>
        <v/>
      </c>
    </row>
    <row r="230">
      <c r="A230" s="22" t="n"/>
      <c r="D230" s="9" t="n"/>
      <c r="E230" s="9" t="n"/>
      <c r="G230" s="9" t="n"/>
      <c r="H230" s="24">
        <f>IF(OR(E230="",F230=""),"",ROUND(E230*(1-IFERROR(VLOOKUP(F230,Settings!$A$2:$C$10,2,FALSE),0))-IFERROR(VLOOKUP(F230,Settings!$A$2:$C$10,3,FALSE),0)-N(G230)-IF(N(G230)&gt;0,Settings!$B$14,0)-Settings!$B$13,2))</f>
        <v/>
      </c>
      <c r="I230" s="23">
        <f>IF(OR(D230="",H230=""),"",IF(D230&lt;=H230,"Yes","No"))</f>
        <v/>
      </c>
    </row>
    <row r="231">
      <c r="A231" s="22" t="n"/>
      <c r="D231" s="9" t="n"/>
      <c r="E231" s="9" t="n"/>
      <c r="G231" s="9" t="n"/>
      <c r="H231" s="24">
        <f>IF(OR(E231="",F231=""),"",ROUND(E231*(1-IFERROR(VLOOKUP(F231,Settings!$A$2:$C$10,2,FALSE),0))-IFERROR(VLOOKUP(F231,Settings!$A$2:$C$10,3,FALSE),0)-N(G231)-IF(N(G231)&gt;0,Settings!$B$14,0)-Settings!$B$13,2))</f>
        <v/>
      </c>
      <c r="I231" s="23">
        <f>IF(OR(D231="",H231=""),"",IF(D231&lt;=H231,"Yes","No"))</f>
        <v/>
      </c>
    </row>
    <row r="232">
      <c r="A232" s="22" t="n"/>
      <c r="D232" s="9" t="n"/>
      <c r="E232" s="9" t="n"/>
      <c r="G232" s="9" t="n"/>
      <c r="H232" s="24">
        <f>IF(OR(E232="",F232=""),"",ROUND(E232*(1-IFERROR(VLOOKUP(F232,Settings!$A$2:$C$10,2,FALSE),0))-IFERROR(VLOOKUP(F232,Settings!$A$2:$C$10,3,FALSE),0)-N(G232)-IF(N(G232)&gt;0,Settings!$B$14,0)-Settings!$B$13,2))</f>
        <v/>
      </c>
      <c r="I232" s="23">
        <f>IF(OR(D232="",H232=""),"",IF(D232&lt;=H232,"Yes","No"))</f>
        <v/>
      </c>
    </row>
    <row r="233">
      <c r="A233" s="22" t="n"/>
      <c r="D233" s="9" t="n"/>
      <c r="E233" s="9" t="n"/>
      <c r="G233" s="9" t="n"/>
      <c r="H233" s="24">
        <f>IF(OR(E233="",F233=""),"",ROUND(E233*(1-IFERROR(VLOOKUP(F233,Settings!$A$2:$C$10,2,FALSE),0))-IFERROR(VLOOKUP(F233,Settings!$A$2:$C$10,3,FALSE),0)-N(G233)-IF(N(G233)&gt;0,Settings!$B$14,0)-Settings!$B$13,2))</f>
        <v/>
      </c>
      <c r="I233" s="23">
        <f>IF(OR(D233="",H233=""),"",IF(D233&lt;=H233,"Yes","No"))</f>
        <v/>
      </c>
    </row>
    <row r="234">
      <c r="A234" s="22" t="n"/>
      <c r="D234" s="9" t="n"/>
      <c r="E234" s="9" t="n"/>
      <c r="G234" s="9" t="n"/>
      <c r="H234" s="24">
        <f>IF(OR(E234="",F234=""),"",ROUND(E234*(1-IFERROR(VLOOKUP(F234,Settings!$A$2:$C$10,2,FALSE),0))-IFERROR(VLOOKUP(F234,Settings!$A$2:$C$10,3,FALSE),0)-N(G234)-IF(N(G234)&gt;0,Settings!$B$14,0)-Settings!$B$13,2))</f>
        <v/>
      </c>
      <c r="I234" s="23">
        <f>IF(OR(D234="",H234=""),"",IF(D234&lt;=H234,"Yes","No"))</f>
        <v/>
      </c>
    </row>
    <row r="235">
      <c r="A235" s="22" t="n"/>
      <c r="D235" s="9" t="n"/>
      <c r="E235" s="9" t="n"/>
      <c r="G235" s="9" t="n"/>
      <c r="H235" s="24">
        <f>IF(OR(E235="",F235=""),"",ROUND(E235*(1-IFERROR(VLOOKUP(F235,Settings!$A$2:$C$10,2,FALSE),0))-IFERROR(VLOOKUP(F235,Settings!$A$2:$C$10,3,FALSE),0)-N(G235)-IF(N(G235)&gt;0,Settings!$B$14,0)-Settings!$B$13,2))</f>
        <v/>
      </c>
      <c r="I235" s="23">
        <f>IF(OR(D235="",H235=""),"",IF(D235&lt;=H235,"Yes","No"))</f>
        <v/>
      </c>
    </row>
    <row r="236">
      <c r="A236" s="22" t="n"/>
      <c r="D236" s="9" t="n"/>
      <c r="E236" s="9" t="n"/>
      <c r="G236" s="9" t="n"/>
      <c r="H236" s="24">
        <f>IF(OR(E236="",F236=""),"",ROUND(E236*(1-IFERROR(VLOOKUP(F236,Settings!$A$2:$C$10,2,FALSE),0))-IFERROR(VLOOKUP(F236,Settings!$A$2:$C$10,3,FALSE),0)-N(G236)-IF(N(G236)&gt;0,Settings!$B$14,0)-Settings!$B$13,2))</f>
        <v/>
      </c>
      <c r="I236" s="23">
        <f>IF(OR(D236="",H236=""),"",IF(D236&lt;=H236,"Yes","No"))</f>
        <v/>
      </c>
    </row>
    <row r="237">
      <c r="A237" s="22" t="n"/>
      <c r="D237" s="9" t="n"/>
      <c r="E237" s="9" t="n"/>
      <c r="G237" s="9" t="n"/>
      <c r="H237" s="24">
        <f>IF(OR(E237="",F237=""),"",ROUND(E237*(1-IFERROR(VLOOKUP(F237,Settings!$A$2:$C$10,2,FALSE),0))-IFERROR(VLOOKUP(F237,Settings!$A$2:$C$10,3,FALSE),0)-N(G237)-IF(N(G237)&gt;0,Settings!$B$14,0)-Settings!$B$13,2))</f>
        <v/>
      </c>
      <c r="I237" s="23">
        <f>IF(OR(D237="",H237=""),"",IF(D237&lt;=H237,"Yes","No"))</f>
        <v/>
      </c>
    </row>
    <row r="238">
      <c r="A238" s="22" t="n"/>
      <c r="D238" s="9" t="n"/>
      <c r="E238" s="9" t="n"/>
      <c r="G238" s="9" t="n"/>
      <c r="H238" s="24">
        <f>IF(OR(E238="",F238=""),"",ROUND(E238*(1-IFERROR(VLOOKUP(F238,Settings!$A$2:$C$10,2,FALSE),0))-IFERROR(VLOOKUP(F238,Settings!$A$2:$C$10,3,FALSE),0)-N(G238)-IF(N(G238)&gt;0,Settings!$B$14,0)-Settings!$B$13,2))</f>
        <v/>
      </c>
      <c r="I238" s="23">
        <f>IF(OR(D238="",H238=""),"",IF(D238&lt;=H238,"Yes","No"))</f>
        <v/>
      </c>
    </row>
    <row r="239">
      <c r="A239" s="22" t="n"/>
      <c r="D239" s="9" t="n"/>
      <c r="E239" s="9" t="n"/>
      <c r="G239" s="9" t="n"/>
      <c r="H239" s="24">
        <f>IF(OR(E239="",F239=""),"",ROUND(E239*(1-IFERROR(VLOOKUP(F239,Settings!$A$2:$C$10,2,FALSE),0))-IFERROR(VLOOKUP(F239,Settings!$A$2:$C$10,3,FALSE),0)-N(G239)-IF(N(G239)&gt;0,Settings!$B$14,0)-Settings!$B$13,2))</f>
        <v/>
      </c>
      <c r="I239" s="23">
        <f>IF(OR(D239="",H239=""),"",IF(D239&lt;=H239,"Yes","No"))</f>
        <v/>
      </c>
    </row>
    <row r="240">
      <c r="A240" s="22" t="n"/>
      <c r="D240" s="9" t="n"/>
      <c r="E240" s="9" t="n"/>
      <c r="G240" s="9" t="n"/>
      <c r="H240" s="24">
        <f>IF(OR(E240="",F240=""),"",ROUND(E240*(1-IFERROR(VLOOKUP(F240,Settings!$A$2:$C$10,2,FALSE),0))-IFERROR(VLOOKUP(F240,Settings!$A$2:$C$10,3,FALSE),0)-N(G240)-IF(N(G240)&gt;0,Settings!$B$14,0)-Settings!$B$13,2))</f>
        <v/>
      </c>
      <c r="I240" s="23">
        <f>IF(OR(D240="",H240=""),"",IF(D240&lt;=H240,"Yes","No"))</f>
        <v/>
      </c>
    </row>
    <row r="241">
      <c r="A241" s="22" t="n"/>
      <c r="D241" s="9" t="n"/>
      <c r="E241" s="9" t="n"/>
      <c r="G241" s="9" t="n"/>
      <c r="H241" s="24">
        <f>IF(OR(E241="",F241=""),"",ROUND(E241*(1-IFERROR(VLOOKUP(F241,Settings!$A$2:$C$10,2,FALSE),0))-IFERROR(VLOOKUP(F241,Settings!$A$2:$C$10,3,FALSE),0)-N(G241)-IF(N(G241)&gt;0,Settings!$B$14,0)-Settings!$B$13,2))</f>
        <v/>
      </c>
      <c r="I241" s="23">
        <f>IF(OR(D241="",H241=""),"",IF(D241&lt;=H241,"Yes","No"))</f>
        <v/>
      </c>
    </row>
    <row r="242">
      <c r="A242" s="22" t="n"/>
      <c r="D242" s="9" t="n"/>
      <c r="E242" s="9" t="n"/>
      <c r="G242" s="9" t="n"/>
      <c r="H242" s="24">
        <f>IF(OR(E242="",F242=""),"",ROUND(E242*(1-IFERROR(VLOOKUP(F242,Settings!$A$2:$C$10,2,FALSE),0))-IFERROR(VLOOKUP(F242,Settings!$A$2:$C$10,3,FALSE),0)-N(G242)-IF(N(G242)&gt;0,Settings!$B$14,0)-Settings!$B$13,2))</f>
        <v/>
      </c>
      <c r="I242" s="23">
        <f>IF(OR(D242="",H242=""),"",IF(D242&lt;=H242,"Yes","No"))</f>
        <v/>
      </c>
    </row>
    <row r="243">
      <c r="A243" s="22" t="n"/>
      <c r="D243" s="9" t="n"/>
      <c r="E243" s="9" t="n"/>
      <c r="G243" s="9" t="n"/>
      <c r="H243" s="24">
        <f>IF(OR(E243="",F243=""),"",ROUND(E243*(1-IFERROR(VLOOKUP(F243,Settings!$A$2:$C$10,2,FALSE),0))-IFERROR(VLOOKUP(F243,Settings!$A$2:$C$10,3,FALSE),0)-N(G243)-IF(N(G243)&gt;0,Settings!$B$14,0)-Settings!$B$13,2))</f>
        <v/>
      </c>
      <c r="I243" s="23">
        <f>IF(OR(D243="",H243=""),"",IF(D243&lt;=H243,"Yes","No"))</f>
        <v/>
      </c>
    </row>
    <row r="244">
      <c r="A244" s="22" t="n"/>
      <c r="D244" s="9" t="n"/>
      <c r="E244" s="9" t="n"/>
      <c r="G244" s="9" t="n"/>
      <c r="H244" s="24">
        <f>IF(OR(E244="",F244=""),"",ROUND(E244*(1-IFERROR(VLOOKUP(F244,Settings!$A$2:$C$10,2,FALSE),0))-IFERROR(VLOOKUP(F244,Settings!$A$2:$C$10,3,FALSE),0)-N(G244)-IF(N(G244)&gt;0,Settings!$B$14,0)-Settings!$B$13,2))</f>
        <v/>
      </c>
      <c r="I244" s="23">
        <f>IF(OR(D244="",H244=""),"",IF(D244&lt;=H244,"Yes","No"))</f>
        <v/>
      </c>
    </row>
    <row r="245">
      <c r="A245" s="22" t="n"/>
      <c r="D245" s="9" t="n"/>
      <c r="E245" s="9" t="n"/>
      <c r="G245" s="9" t="n"/>
      <c r="H245" s="24">
        <f>IF(OR(E245="",F245=""),"",ROUND(E245*(1-IFERROR(VLOOKUP(F245,Settings!$A$2:$C$10,2,FALSE),0))-IFERROR(VLOOKUP(F245,Settings!$A$2:$C$10,3,FALSE),0)-N(G245)-IF(N(G245)&gt;0,Settings!$B$14,0)-Settings!$B$13,2))</f>
        <v/>
      </c>
      <c r="I245" s="23">
        <f>IF(OR(D245="",H245=""),"",IF(D245&lt;=H245,"Yes","No"))</f>
        <v/>
      </c>
    </row>
    <row r="246">
      <c r="A246" s="22" t="n"/>
      <c r="D246" s="9" t="n"/>
      <c r="E246" s="9" t="n"/>
      <c r="G246" s="9" t="n"/>
      <c r="H246" s="24">
        <f>IF(OR(E246="",F246=""),"",ROUND(E246*(1-IFERROR(VLOOKUP(F246,Settings!$A$2:$C$10,2,FALSE),0))-IFERROR(VLOOKUP(F246,Settings!$A$2:$C$10,3,FALSE),0)-N(G246)-IF(N(G246)&gt;0,Settings!$B$14,0)-Settings!$B$13,2))</f>
        <v/>
      </c>
      <c r="I246" s="23">
        <f>IF(OR(D246="",H246=""),"",IF(D246&lt;=H246,"Yes","No"))</f>
        <v/>
      </c>
    </row>
    <row r="247">
      <c r="A247" s="22" t="n"/>
      <c r="D247" s="9" t="n"/>
      <c r="E247" s="9" t="n"/>
      <c r="G247" s="9" t="n"/>
      <c r="H247" s="24">
        <f>IF(OR(E247="",F247=""),"",ROUND(E247*(1-IFERROR(VLOOKUP(F247,Settings!$A$2:$C$10,2,FALSE),0))-IFERROR(VLOOKUP(F247,Settings!$A$2:$C$10,3,FALSE),0)-N(G247)-IF(N(G247)&gt;0,Settings!$B$14,0)-Settings!$B$13,2))</f>
        <v/>
      </c>
      <c r="I247" s="23">
        <f>IF(OR(D247="",H247=""),"",IF(D247&lt;=H247,"Yes","No"))</f>
        <v/>
      </c>
    </row>
    <row r="248">
      <c r="A248" s="22" t="n"/>
      <c r="D248" s="9" t="n"/>
      <c r="E248" s="9" t="n"/>
      <c r="G248" s="9" t="n"/>
      <c r="H248" s="24">
        <f>IF(OR(E248="",F248=""),"",ROUND(E248*(1-IFERROR(VLOOKUP(F248,Settings!$A$2:$C$10,2,FALSE),0))-IFERROR(VLOOKUP(F248,Settings!$A$2:$C$10,3,FALSE),0)-N(G248)-IF(N(G248)&gt;0,Settings!$B$14,0)-Settings!$B$13,2))</f>
        <v/>
      </c>
      <c r="I248" s="23">
        <f>IF(OR(D248="",H248=""),"",IF(D248&lt;=H248,"Yes","No"))</f>
        <v/>
      </c>
    </row>
    <row r="249">
      <c r="A249" s="22" t="n"/>
      <c r="D249" s="9" t="n"/>
      <c r="E249" s="9" t="n"/>
      <c r="G249" s="9" t="n"/>
      <c r="H249" s="24">
        <f>IF(OR(E249="",F249=""),"",ROUND(E249*(1-IFERROR(VLOOKUP(F249,Settings!$A$2:$C$10,2,FALSE),0))-IFERROR(VLOOKUP(F249,Settings!$A$2:$C$10,3,FALSE),0)-N(G249)-IF(N(G249)&gt;0,Settings!$B$14,0)-Settings!$B$13,2))</f>
        <v/>
      </c>
      <c r="I249" s="23">
        <f>IF(OR(D249="",H249=""),"",IF(D249&lt;=H249,"Yes","No"))</f>
        <v/>
      </c>
    </row>
    <row r="250">
      <c r="A250" s="22" t="n"/>
      <c r="D250" s="9" t="n"/>
      <c r="E250" s="9" t="n"/>
      <c r="G250" s="9" t="n"/>
      <c r="H250" s="24">
        <f>IF(OR(E250="",F250=""),"",ROUND(E250*(1-IFERROR(VLOOKUP(F250,Settings!$A$2:$C$10,2,FALSE),0))-IFERROR(VLOOKUP(F250,Settings!$A$2:$C$10,3,FALSE),0)-N(G250)-IF(N(G250)&gt;0,Settings!$B$14,0)-Settings!$B$13,2))</f>
        <v/>
      </c>
      <c r="I250" s="23">
        <f>IF(OR(D250="",H250=""),"",IF(D250&lt;=H250,"Yes","No"))</f>
        <v/>
      </c>
    </row>
    <row r="251">
      <c r="A251" s="22" t="n"/>
      <c r="D251" s="9" t="n"/>
      <c r="E251" s="9" t="n"/>
      <c r="G251" s="9" t="n"/>
      <c r="H251" s="24">
        <f>IF(OR(E251="",F251=""),"",ROUND(E251*(1-IFERROR(VLOOKUP(F251,Settings!$A$2:$C$10,2,FALSE),0))-IFERROR(VLOOKUP(F251,Settings!$A$2:$C$10,3,FALSE),0)-N(G251)-IF(N(G251)&gt;0,Settings!$B$14,0)-Settings!$B$13,2))</f>
        <v/>
      </c>
      <c r="I251" s="23">
        <f>IF(OR(D251="",H251=""),"",IF(D251&lt;=H251,"Yes","No"))</f>
        <v/>
      </c>
    </row>
    <row r="252">
      <c r="A252" s="22" t="n"/>
      <c r="D252" s="9" t="n"/>
      <c r="E252" s="9" t="n"/>
      <c r="G252" s="9" t="n"/>
      <c r="H252" s="24">
        <f>IF(OR(E252="",F252=""),"",ROUND(E252*(1-IFERROR(VLOOKUP(F252,Settings!$A$2:$C$10,2,FALSE),0))-IFERROR(VLOOKUP(F252,Settings!$A$2:$C$10,3,FALSE),0)-N(G252)-IF(N(G252)&gt;0,Settings!$B$14,0)-Settings!$B$13,2))</f>
        <v/>
      </c>
      <c r="I252" s="23">
        <f>IF(OR(D252="",H252=""),"",IF(D252&lt;=H252,"Yes","No"))</f>
        <v/>
      </c>
    </row>
    <row r="253">
      <c r="A253" s="22" t="n"/>
      <c r="D253" s="9" t="n"/>
      <c r="E253" s="9" t="n"/>
      <c r="G253" s="9" t="n"/>
      <c r="H253" s="24">
        <f>IF(OR(E253="",F253=""),"",ROUND(E253*(1-IFERROR(VLOOKUP(F253,Settings!$A$2:$C$10,2,FALSE),0))-IFERROR(VLOOKUP(F253,Settings!$A$2:$C$10,3,FALSE),0)-N(G253)-IF(N(G253)&gt;0,Settings!$B$14,0)-Settings!$B$13,2))</f>
        <v/>
      </c>
      <c r="I253" s="23">
        <f>IF(OR(D253="",H253=""),"",IF(D253&lt;=H253,"Yes","No"))</f>
        <v/>
      </c>
    </row>
    <row r="254">
      <c r="A254" s="22" t="n"/>
      <c r="D254" s="9" t="n"/>
      <c r="E254" s="9" t="n"/>
      <c r="G254" s="9" t="n"/>
      <c r="H254" s="24">
        <f>IF(OR(E254="",F254=""),"",ROUND(E254*(1-IFERROR(VLOOKUP(F254,Settings!$A$2:$C$10,2,FALSE),0))-IFERROR(VLOOKUP(F254,Settings!$A$2:$C$10,3,FALSE),0)-N(G254)-IF(N(G254)&gt;0,Settings!$B$14,0)-Settings!$B$13,2))</f>
        <v/>
      </c>
      <c r="I254" s="23">
        <f>IF(OR(D254="",H254=""),"",IF(D254&lt;=H254,"Yes","No"))</f>
        <v/>
      </c>
    </row>
    <row r="255">
      <c r="A255" s="22" t="n"/>
      <c r="D255" s="9" t="n"/>
      <c r="E255" s="9" t="n"/>
      <c r="G255" s="9" t="n"/>
      <c r="H255" s="24">
        <f>IF(OR(E255="",F255=""),"",ROUND(E255*(1-IFERROR(VLOOKUP(F255,Settings!$A$2:$C$10,2,FALSE),0))-IFERROR(VLOOKUP(F255,Settings!$A$2:$C$10,3,FALSE),0)-N(G255)-IF(N(G255)&gt;0,Settings!$B$14,0)-Settings!$B$13,2))</f>
        <v/>
      </c>
      <c r="I255" s="23">
        <f>IF(OR(D255="",H255=""),"",IF(D255&lt;=H255,"Yes","No"))</f>
        <v/>
      </c>
    </row>
    <row r="256">
      <c r="A256" s="22" t="n"/>
      <c r="D256" s="9" t="n"/>
      <c r="E256" s="9" t="n"/>
      <c r="G256" s="9" t="n"/>
      <c r="H256" s="24">
        <f>IF(OR(E256="",F256=""),"",ROUND(E256*(1-IFERROR(VLOOKUP(F256,Settings!$A$2:$C$10,2,FALSE),0))-IFERROR(VLOOKUP(F256,Settings!$A$2:$C$10,3,FALSE),0)-N(G256)-IF(N(G256)&gt;0,Settings!$B$14,0)-Settings!$B$13,2))</f>
        <v/>
      </c>
      <c r="I256" s="23">
        <f>IF(OR(D256="",H256=""),"",IF(D256&lt;=H256,"Yes","No"))</f>
        <v/>
      </c>
    </row>
    <row r="257">
      <c r="A257" s="22" t="n"/>
      <c r="D257" s="9" t="n"/>
      <c r="E257" s="9" t="n"/>
      <c r="G257" s="9" t="n"/>
      <c r="H257" s="24">
        <f>IF(OR(E257="",F257=""),"",ROUND(E257*(1-IFERROR(VLOOKUP(F257,Settings!$A$2:$C$10,2,FALSE),0))-IFERROR(VLOOKUP(F257,Settings!$A$2:$C$10,3,FALSE),0)-N(G257)-IF(N(G257)&gt;0,Settings!$B$14,0)-Settings!$B$13,2))</f>
        <v/>
      </c>
      <c r="I257" s="23">
        <f>IF(OR(D257="",H257=""),"",IF(D257&lt;=H257,"Yes","No"))</f>
        <v/>
      </c>
    </row>
    <row r="258">
      <c r="A258" s="22" t="n"/>
      <c r="D258" s="9" t="n"/>
      <c r="E258" s="9" t="n"/>
      <c r="G258" s="9" t="n"/>
      <c r="H258" s="24">
        <f>IF(OR(E258="",F258=""),"",ROUND(E258*(1-IFERROR(VLOOKUP(F258,Settings!$A$2:$C$10,2,FALSE),0))-IFERROR(VLOOKUP(F258,Settings!$A$2:$C$10,3,FALSE),0)-N(G258)-IF(N(G258)&gt;0,Settings!$B$14,0)-Settings!$B$13,2))</f>
        <v/>
      </c>
      <c r="I258" s="23">
        <f>IF(OR(D258="",H258=""),"",IF(D258&lt;=H258,"Yes","No"))</f>
        <v/>
      </c>
    </row>
    <row r="259">
      <c r="A259" s="22" t="n"/>
      <c r="D259" s="9" t="n"/>
      <c r="E259" s="9" t="n"/>
      <c r="G259" s="9" t="n"/>
      <c r="H259" s="24">
        <f>IF(OR(E259="",F259=""),"",ROUND(E259*(1-IFERROR(VLOOKUP(F259,Settings!$A$2:$C$10,2,FALSE),0))-IFERROR(VLOOKUP(F259,Settings!$A$2:$C$10,3,FALSE),0)-N(G259)-IF(N(G259)&gt;0,Settings!$B$14,0)-Settings!$B$13,2))</f>
        <v/>
      </c>
      <c r="I259" s="23">
        <f>IF(OR(D259="",H259=""),"",IF(D259&lt;=H259,"Yes","No"))</f>
        <v/>
      </c>
    </row>
    <row r="260">
      <c r="A260" s="22" t="n"/>
      <c r="D260" s="9" t="n"/>
      <c r="E260" s="9" t="n"/>
      <c r="G260" s="9" t="n"/>
      <c r="H260" s="24">
        <f>IF(OR(E260="",F260=""),"",ROUND(E260*(1-IFERROR(VLOOKUP(F260,Settings!$A$2:$C$10,2,FALSE),0))-IFERROR(VLOOKUP(F260,Settings!$A$2:$C$10,3,FALSE),0)-N(G260)-IF(N(G260)&gt;0,Settings!$B$14,0)-Settings!$B$13,2))</f>
        <v/>
      </c>
      <c r="I260" s="23">
        <f>IF(OR(D260="",H260=""),"",IF(D260&lt;=H260,"Yes","No"))</f>
        <v/>
      </c>
    </row>
    <row r="261">
      <c r="A261" s="22" t="n"/>
      <c r="D261" s="9" t="n"/>
      <c r="E261" s="9" t="n"/>
      <c r="G261" s="9" t="n"/>
      <c r="H261" s="24">
        <f>IF(OR(E261="",F261=""),"",ROUND(E261*(1-IFERROR(VLOOKUP(F261,Settings!$A$2:$C$10,2,FALSE),0))-IFERROR(VLOOKUP(F261,Settings!$A$2:$C$10,3,FALSE),0)-N(G261)-IF(N(G261)&gt;0,Settings!$B$14,0)-Settings!$B$13,2))</f>
        <v/>
      </c>
      <c r="I261" s="23">
        <f>IF(OR(D261="",H261=""),"",IF(D261&lt;=H261,"Yes","No"))</f>
        <v/>
      </c>
    </row>
    <row r="262">
      <c r="A262" s="22" t="n"/>
      <c r="D262" s="9" t="n"/>
      <c r="E262" s="9" t="n"/>
      <c r="G262" s="9" t="n"/>
      <c r="H262" s="24">
        <f>IF(OR(E262="",F262=""),"",ROUND(E262*(1-IFERROR(VLOOKUP(F262,Settings!$A$2:$C$10,2,FALSE),0))-IFERROR(VLOOKUP(F262,Settings!$A$2:$C$10,3,FALSE),0)-N(G262)-IF(N(G262)&gt;0,Settings!$B$14,0)-Settings!$B$13,2))</f>
        <v/>
      </c>
      <c r="I262" s="23">
        <f>IF(OR(D262="",H262=""),"",IF(D262&lt;=H262,"Yes","No"))</f>
        <v/>
      </c>
    </row>
    <row r="263">
      <c r="A263" s="22" t="n"/>
      <c r="D263" s="9" t="n"/>
      <c r="E263" s="9" t="n"/>
      <c r="G263" s="9" t="n"/>
      <c r="H263" s="24">
        <f>IF(OR(E263="",F263=""),"",ROUND(E263*(1-IFERROR(VLOOKUP(F263,Settings!$A$2:$C$10,2,FALSE),0))-IFERROR(VLOOKUP(F263,Settings!$A$2:$C$10,3,FALSE),0)-N(G263)-IF(N(G263)&gt;0,Settings!$B$14,0)-Settings!$B$13,2))</f>
        <v/>
      </c>
      <c r="I263" s="23">
        <f>IF(OR(D263="",H263=""),"",IF(D263&lt;=H263,"Yes","No"))</f>
        <v/>
      </c>
    </row>
    <row r="264">
      <c r="A264" s="22" t="n"/>
      <c r="D264" s="9" t="n"/>
      <c r="E264" s="9" t="n"/>
      <c r="G264" s="9" t="n"/>
      <c r="H264" s="24">
        <f>IF(OR(E264="",F264=""),"",ROUND(E264*(1-IFERROR(VLOOKUP(F264,Settings!$A$2:$C$10,2,FALSE),0))-IFERROR(VLOOKUP(F264,Settings!$A$2:$C$10,3,FALSE),0)-N(G264)-IF(N(G264)&gt;0,Settings!$B$14,0)-Settings!$B$13,2))</f>
        <v/>
      </c>
      <c r="I264" s="23">
        <f>IF(OR(D264="",H264=""),"",IF(D264&lt;=H264,"Yes","No"))</f>
        <v/>
      </c>
    </row>
    <row r="265">
      <c r="A265" s="22" t="n"/>
      <c r="D265" s="9" t="n"/>
      <c r="E265" s="9" t="n"/>
      <c r="G265" s="9" t="n"/>
      <c r="H265" s="24">
        <f>IF(OR(E265="",F265=""),"",ROUND(E265*(1-IFERROR(VLOOKUP(F265,Settings!$A$2:$C$10,2,FALSE),0))-IFERROR(VLOOKUP(F265,Settings!$A$2:$C$10,3,FALSE),0)-N(G265)-IF(N(G265)&gt;0,Settings!$B$14,0)-Settings!$B$13,2))</f>
        <v/>
      </c>
      <c r="I265" s="23">
        <f>IF(OR(D265="",H265=""),"",IF(D265&lt;=H265,"Yes","No"))</f>
        <v/>
      </c>
    </row>
    <row r="266">
      <c r="A266" s="22" t="n"/>
      <c r="D266" s="9" t="n"/>
      <c r="E266" s="9" t="n"/>
      <c r="G266" s="9" t="n"/>
      <c r="H266" s="24">
        <f>IF(OR(E266="",F266=""),"",ROUND(E266*(1-IFERROR(VLOOKUP(F266,Settings!$A$2:$C$10,2,FALSE),0))-IFERROR(VLOOKUP(F266,Settings!$A$2:$C$10,3,FALSE),0)-N(G266)-IF(N(G266)&gt;0,Settings!$B$14,0)-Settings!$B$13,2))</f>
        <v/>
      </c>
      <c r="I266" s="23">
        <f>IF(OR(D266="",H266=""),"",IF(D266&lt;=H266,"Yes","No"))</f>
        <v/>
      </c>
    </row>
    <row r="267">
      <c r="A267" s="22" t="n"/>
      <c r="D267" s="9" t="n"/>
      <c r="E267" s="9" t="n"/>
      <c r="G267" s="9" t="n"/>
      <c r="H267" s="24">
        <f>IF(OR(E267="",F267=""),"",ROUND(E267*(1-IFERROR(VLOOKUP(F267,Settings!$A$2:$C$10,2,FALSE),0))-IFERROR(VLOOKUP(F267,Settings!$A$2:$C$10,3,FALSE),0)-N(G267)-IF(N(G267)&gt;0,Settings!$B$14,0)-Settings!$B$13,2))</f>
        <v/>
      </c>
      <c r="I267" s="23">
        <f>IF(OR(D267="",H267=""),"",IF(D267&lt;=H267,"Yes","No"))</f>
        <v/>
      </c>
    </row>
    <row r="268">
      <c r="A268" s="22" t="n"/>
      <c r="D268" s="9" t="n"/>
      <c r="E268" s="9" t="n"/>
      <c r="G268" s="9" t="n"/>
      <c r="H268" s="24">
        <f>IF(OR(E268="",F268=""),"",ROUND(E268*(1-IFERROR(VLOOKUP(F268,Settings!$A$2:$C$10,2,FALSE),0))-IFERROR(VLOOKUP(F268,Settings!$A$2:$C$10,3,FALSE),0)-N(G268)-IF(N(G268)&gt;0,Settings!$B$14,0)-Settings!$B$13,2))</f>
        <v/>
      </c>
      <c r="I268" s="23">
        <f>IF(OR(D268="",H268=""),"",IF(D268&lt;=H268,"Yes","No"))</f>
        <v/>
      </c>
    </row>
    <row r="269">
      <c r="A269" s="22" t="n"/>
      <c r="D269" s="9" t="n"/>
      <c r="E269" s="9" t="n"/>
      <c r="G269" s="9" t="n"/>
      <c r="H269" s="24">
        <f>IF(OR(E269="",F269=""),"",ROUND(E269*(1-IFERROR(VLOOKUP(F269,Settings!$A$2:$C$10,2,FALSE),0))-IFERROR(VLOOKUP(F269,Settings!$A$2:$C$10,3,FALSE),0)-N(G269)-IF(N(G269)&gt;0,Settings!$B$14,0)-Settings!$B$13,2))</f>
        <v/>
      </c>
      <c r="I269" s="23">
        <f>IF(OR(D269="",H269=""),"",IF(D269&lt;=H269,"Yes","No"))</f>
        <v/>
      </c>
    </row>
    <row r="270">
      <c r="A270" s="22" t="n"/>
      <c r="D270" s="9" t="n"/>
      <c r="E270" s="9" t="n"/>
      <c r="G270" s="9" t="n"/>
      <c r="H270" s="24">
        <f>IF(OR(E270="",F270=""),"",ROUND(E270*(1-IFERROR(VLOOKUP(F270,Settings!$A$2:$C$10,2,FALSE),0))-IFERROR(VLOOKUP(F270,Settings!$A$2:$C$10,3,FALSE),0)-N(G270)-IF(N(G270)&gt;0,Settings!$B$14,0)-Settings!$B$13,2))</f>
        <v/>
      </c>
      <c r="I270" s="23">
        <f>IF(OR(D270="",H270=""),"",IF(D270&lt;=H270,"Yes","No"))</f>
        <v/>
      </c>
    </row>
    <row r="271">
      <c r="A271" s="22" t="n"/>
      <c r="D271" s="9" t="n"/>
      <c r="E271" s="9" t="n"/>
      <c r="G271" s="9" t="n"/>
      <c r="H271" s="24">
        <f>IF(OR(E271="",F271=""),"",ROUND(E271*(1-IFERROR(VLOOKUP(F271,Settings!$A$2:$C$10,2,FALSE),0))-IFERROR(VLOOKUP(F271,Settings!$A$2:$C$10,3,FALSE),0)-N(G271)-IF(N(G271)&gt;0,Settings!$B$14,0)-Settings!$B$13,2))</f>
        <v/>
      </c>
      <c r="I271" s="23">
        <f>IF(OR(D271="",H271=""),"",IF(D271&lt;=H271,"Yes","No"))</f>
        <v/>
      </c>
    </row>
    <row r="272">
      <c r="A272" s="22" t="n"/>
      <c r="D272" s="9" t="n"/>
      <c r="E272" s="9" t="n"/>
      <c r="G272" s="9" t="n"/>
      <c r="H272" s="24">
        <f>IF(OR(E272="",F272=""),"",ROUND(E272*(1-IFERROR(VLOOKUP(F272,Settings!$A$2:$C$10,2,FALSE),0))-IFERROR(VLOOKUP(F272,Settings!$A$2:$C$10,3,FALSE),0)-N(G272)-IF(N(G272)&gt;0,Settings!$B$14,0)-Settings!$B$13,2))</f>
        <v/>
      </c>
      <c r="I272" s="23">
        <f>IF(OR(D272="",H272=""),"",IF(D272&lt;=H272,"Yes","No"))</f>
        <v/>
      </c>
    </row>
    <row r="273">
      <c r="A273" s="22" t="n"/>
      <c r="D273" s="9" t="n"/>
      <c r="E273" s="9" t="n"/>
      <c r="G273" s="9" t="n"/>
      <c r="H273" s="24">
        <f>IF(OR(E273="",F273=""),"",ROUND(E273*(1-IFERROR(VLOOKUP(F273,Settings!$A$2:$C$10,2,FALSE),0))-IFERROR(VLOOKUP(F273,Settings!$A$2:$C$10,3,FALSE),0)-N(G273)-IF(N(G273)&gt;0,Settings!$B$14,0)-Settings!$B$13,2))</f>
        <v/>
      </c>
      <c r="I273" s="23">
        <f>IF(OR(D273="",H273=""),"",IF(D273&lt;=H273,"Yes","No"))</f>
        <v/>
      </c>
    </row>
    <row r="274">
      <c r="A274" s="22" t="n"/>
      <c r="D274" s="9" t="n"/>
      <c r="E274" s="9" t="n"/>
      <c r="G274" s="9" t="n"/>
      <c r="H274" s="24">
        <f>IF(OR(E274="",F274=""),"",ROUND(E274*(1-IFERROR(VLOOKUP(F274,Settings!$A$2:$C$10,2,FALSE),0))-IFERROR(VLOOKUP(F274,Settings!$A$2:$C$10,3,FALSE),0)-N(G274)-IF(N(G274)&gt;0,Settings!$B$14,0)-Settings!$B$13,2))</f>
        <v/>
      </c>
      <c r="I274" s="23">
        <f>IF(OR(D274="",H274=""),"",IF(D274&lt;=H274,"Yes","No"))</f>
        <v/>
      </c>
    </row>
    <row r="275">
      <c r="A275" s="22" t="n"/>
      <c r="D275" s="9" t="n"/>
      <c r="E275" s="9" t="n"/>
      <c r="G275" s="9" t="n"/>
      <c r="H275" s="24">
        <f>IF(OR(E275="",F275=""),"",ROUND(E275*(1-IFERROR(VLOOKUP(F275,Settings!$A$2:$C$10,2,FALSE),0))-IFERROR(VLOOKUP(F275,Settings!$A$2:$C$10,3,FALSE),0)-N(G275)-IF(N(G275)&gt;0,Settings!$B$14,0)-Settings!$B$13,2))</f>
        <v/>
      </c>
      <c r="I275" s="23">
        <f>IF(OR(D275="",H275=""),"",IF(D275&lt;=H275,"Yes","No"))</f>
        <v/>
      </c>
    </row>
    <row r="276">
      <c r="A276" s="22" t="n"/>
      <c r="D276" s="9" t="n"/>
      <c r="E276" s="9" t="n"/>
      <c r="G276" s="9" t="n"/>
      <c r="H276" s="24">
        <f>IF(OR(E276="",F276=""),"",ROUND(E276*(1-IFERROR(VLOOKUP(F276,Settings!$A$2:$C$10,2,FALSE),0))-IFERROR(VLOOKUP(F276,Settings!$A$2:$C$10,3,FALSE),0)-N(G276)-IF(N(G276)&gt;0,Settings!$B$14,0)-Settings!$B$13,2))</f>
        <v/>
      </c>
      <c r="I276" s="23">
        <f>IF(OR(D276="",H276=""),"",IF(D276&lt;=H276,"Yes","No"))</f>
        <v/>
      </c>
    </row>
    <row r="277">
      <c r="A277" s="22" t="n"/>
      <c r="D277" s="9" t="n"/>
      <c r="E277" s="9" t="n"/>
      <c r="G277" s="9" t="n"/>
      <c r="H277" s="24">
        <f>IF(OR(E277="",F277=""),"",ROUND(E277*(1-IFERROR(VLOOKUP(F277,Settings!$A$2:$C$10,2,FALSE),0))-IFERROR(VLOOKUP(F277,Settings!$A$2:$C$10,3,FALSE),0)-N(G277)-IF(N(G277)&gt;0,Settings!$B$14,0)-Settings!$B$13,2))</f>
        <v/>
      </c>
      <c r="I277" s="23">
        <f>IF(OR(D277="",H277=""),"",IF(D277&lt;=H277,"Yes","No"))</f>
        <v/>
      </c>
    </row>
    <row r="278">
      <c r="A278" s="22" t="n"/>
      <c r="D278" s="9" t="n"/>
      <c r="E278" s="9" t="n"/>
      <c r="G278" s="9" t="n"/>
      <c r="H278" s="24">
        <f>IF(OR(E278="",F278=""),"",ROUND(E278*(1-IFERROR(VLOOKUP(F278,Settings!$A$2:$C$10,2,FALSE),0))-IFERROR(VLOOKUP(F278,Settings!$A$2:$C$10,3,FALSE),0)-N(G278)-IF(N(G278)&gt;0,Settings!$B$14,0)-Settings!$B$13,2))</f>
        <v/>
      </c>
      <c r="I278" s="23">
        <f>IF(OR(D278="",H278=""),"",IF(D278&lt;=H278,"Yes","No"))</f>
        <v/>
      </c>
    </row>
    <row r="279">
      <c r="A279" s="22" t="n"/>
      <c r="D279" s="9" t="n"/>
      <c r="E279" s="9" t="n"/>
      <c r="G279" s="9" t="n"/>
      <c r="H279" s="24">
        <f>IF(OR(E279="",F279=""),"",ROUND(E279*(1-IFERROR(VLOOKUP(F279,Settings!$A$2:$C$10,2,FALSE),0))-IFERROR(VLOOKUP(F279,Settings!$A$2:$C$10,3,FALSE),0)-N(G279)-IF(N(G279)&gt;0,Settings!$B$14,0)-Settings!$B$13,2))</f>
        <v/>
      </c>
      <c r="I279" s="23">
        <f>IF(OR(D279="",H279=""),"",IF(D279&lt;=H279,"Yes","No"))</f>
        <v/>
      </c>
    </row>
    <row r="280">
      <c r="A280" s="22" t="n"/>
      <c r="D280" s="9" t="n"/>
      <c r="E280" s="9" t="n"/>
      <c r="G280" s="9" t="n"/>
      <c r="H280" s="24">
        <f>IF(OR(E280="",F280=""),"",ROUND(E280*(1-IFERROR(VLOOKUP(F280,Settings!$A$2:$C$10,2,FALSE),0))-IFERROR(VLOOKUP(F280,Settings!$A$2:$C$10,3,FALSE),0)-N(G280)-IF(N(G280)&gt;0,Settings!$B$14,0)-Settings!$B$13,2))</f>
        <v/>
      </c>
      <c r="I280" s="23">
        <f>IF(OR(D280="",H280=""),"",IF(D280&lt;=H280,"Yes","No"))</f>
        <v/>
      </c>
    </row>
    <row r="281">
      <c r="A281" s="22" t="n"/>
      <c r="D281" s="9" t="n"/>
      <c r="E281" s="9" t="n"/>
      <c r="G281" s="9" t="n"/>
      <c r="H281" s="24">
        <f>IF(OR(E281="",F281=""),"",ROUND(E281*(1-IFERROR(VLOOKUP(F281,Settings!$A$2:$C$10,2,FALSE),0))-IFERROR(VLOOKUP(F281,Settings!$A$2:$C$10,3,FALSE),0)-N(G281)-IF(N(G281)&gt;0,Settings!$B$14,0)-Settings!$B$13,2))</f>
        <v/>
      </c>
      <c r="I281" s="23">
        <f>IF(OR(D281="",H281=""),"",IF(D281&lt;=H281,"Yes","No"))</f>
        <v/>
      </c>
    </row>
    <row r="282">
      <c r="A282" s="22" t="n"/>
      <c r="D282" s="9" t="n"/>
      <c r="E282" s="9" t="n"/>
      <c r="G282" s="9" t="n"/>
      <c r="H282" s="24">
        <f>IF(OR(E282="",F282=""),"",ROUND(E282*(1-IFERROR(VLOOKUP(F282,Settings!$A$2:$C$10,2,FALSE),0))-IFERROR(VLOOKUP(F282,Settings!$A$2:$C$10,3,FALSE),0)-N(G282)-IF(N(G282)&gt;0,Settings!$B$14,0)-Settings!$B$13,2))</f>
        <v/>
      </c>
      <c r="I282" s="23">
        <f>IF(OR(D282="",H282=""),"",IF(D282&lt;=H282,"Yes","No"))</f>
        <v/>
      </c>
    </row>
    <row r="283">
      <c r="A283" s="22" t="n"/>
      <c r="D283" s="9" t="n"/>
      <c r="E283" s="9" t="n"/>
      <c r="G283" s="9" t="n"/>
      <c r="H283" s="24">
        <f>IF(OR(E283="",F283=""),"",ROUND(E283*(1-IFERROR(VLOOKUP(F283,Settings!$A$2:$C$10,2,FALSE),0))-IFERROR(VLOOKUP(F283,Settings!$A$2:$C$10,3,FALSE),0)-N(G283)-IF(N(G283)&gt;0,Settings!$B$14,0)-Settings!$B$13,2))</f>
        <v/>
      </c>
      <c r="I283" s="23">
        <f>IF(OR(D283="",H283=""),"",IF(D283&lt;=H283,"Yes","No"))</f>
        <v/>
      </c>
    </row>
    <row r="284">
      <c r="A284" s="22" t="n"/>
      <c r="D284" s="9" t="n"/>
      <c r="E284" s="9" t="n"/>
      <c r="G284" s="9" t="n"/>
      <c r="H284" s="24">
        <f>IF(OR(E284="",F284=""),"",ROUND(E284*(1-IFERROR(VLOOKUP(F284,Settings!$A$2:$C$10,2,FALSE),0))-IFERROR(VLOOKUP(F284,Settings!$A$2:$C$10,3,FALSE),0)-N(G284)-IF(N(G284)&gt;0,Settings!$B$14,0)-Settings!$B$13,2))</f>
        <v/>
      </c>
      <c r="I284" s="23">
        <f>IF(OR(D284="",H284=""),"",IF(D284&lt;=H284,"Yes","No"))</f>
        <v/>
      </c>
    </row>
    <row r="285">
      <c r="A285" s="22" t="n"/>
      <c r="D285" s="9" t="n"/>
      <c r="E285" s="9" t="n"/>
      <c r="G285" s="9" t="n"/>
      <c r="H285" s="24">
        <f>IF(OR(E285="",F285=""),"",ROUND(E285*(1-IFERROR(VLOOKUP(F285,Settings!$A$2:$C$10,2,FALSE),0))-IFERROR(VLOOKUP(F285,Settings!$A$2:$C$10,3,FALSE),0)-N(G285)-IF(N(G285)&gt;0,Settings!$B$14,0)-Settings!$B$13,2))</f>
        <v/>
      </c>
      <c r="I285" s="23">
        <f>IF(OR(D285="",H285=""),"",IF(D285&lt;=H285,"Yes","No"))</f>
        <v/>
      </c>
    </row>
    <row r="286">
      <c r="A286" s="22" t="n"/>
      <c r="D286" s="9" t="n"/>
      <c r="E286" s="9" t="n"/>
      <c r="G286" s="9" t="n"/>
      <c r="H286" s="24">
        <f>IF(OR(E286="",F286=""),"",ROUND(E286*(1-IFERROR(VLOOKUP(F286,Settings!$A$2:$C$10,2,FALSE),0))-IFERROR(VLOOKUP(F286,Settings!$A$2:$C$10,3,FALSE),0)-N(G286)-IF(N(G286)&gt;0,Settings!$B$14,0)-Settings!$B$13,2))</f>
        <v/>
      </c>
      <c r="I286" s="23">
        <f>IF(OR(D286="",H286=""),"",IF(D286&lt;=H286,"Yes","No"))</f>
        <v/>
      </c>
    </row>
    <row r="287">
      <c r="A287" s="22" t="n"/>
      <c r="D287" s="9" t="n"/>
      <c r="E287" s="9" t="n"/>
      <c r="G287" s="9" t="n"/>
      <c r="H287" s="24">
        <f>IF(OR(E287="",F287=""),"",ROUND(E287*(1-IFERROR(VLOOKUP(F287,Settings!$A$2:$C$10,2,FALSE),0))-IFERROR(VLOOKUP(F287,Settings!$A$2:$C$10,3,FALSE),0)-N(G287)-IF(N(G287)&gt;0,Settings!$B$14,0)-Settings!$B$13,2))</f>
        <v/>
      </c>
      <c r="I287" s="23">
        <f>IF(OR(D287="",H287=""),"",IF(D287&lt;=H287,"Yes","No"))</f>
        <v/>
      </c>
    </row>
    <row r="288">
      <c r="A288" s="22" t="n"/>
      <c r="D288" s="9" t="n"/>
      <c r="E288" s="9" t="n"/>
      <c r="G288" s="9" t="n"/>
      <c r="H288" s="24">
        <f>IF(OR(E288="",F288=""),"",ROUND(E288*(1-IFERROR(VLOOKUP(F288,Settings!$A$2:$C$10,2,FALSE),0))-IFERROR(VLOOKUP(F288,Settings!$A$2:$C$10,3,FALSE),0)-N(G288)-IF(N(G288)&gt;0,Settings!$B$14,0)-Settings!$B$13,2))</f>
        <v/>
      </c>
      <c r="I288" s="23">
        <f>IF(OR(D288="",H288=""),"",IF(D288&lt;=H288,"Yes","No"))</f>
        <v/>
      </c>
    </row>
    <row r="289">
      <c r="A289" s="22" t="n"/>
      <c r="D289" s="9" t="n"/>
      <c r="E289" s="9" t="n"/>
      <c r="G289" s="9" t="n"/>
      <c r="H289" s="24">
        <f>IF(OR(E289="",F289=""),"",ROUND(E289*(1-IFERROR(VLOOKUP(F289,Settings!$A$2:$C$10,2,FALSE),0))-IFERROR(VLOOKUP(F289,Settings!$A$2:$C$10,3,FALSE),0)-N(G289)-IF(N(G289)&gt;0,Settings!$B$14,0)-Settings!$B$13,2))</f>
        <v/>
      </c>
      <c r="I289" s="23">
        <f>IF(OR(D289="",H289=""),"",IF(D289&lt;=H289,"Yes","No"))</f>
        <v/>
      </c>
    </row>
    <row r="290">
      <c r="A290" s="22" t="n"/>
      <c r="D290" s="9" t="n"/>
      <c r="E290" s="9" t="n"/>
      <c r="G290" s="9" t="n"/>
      <c r="H290" s="24">
        <f>IF(OR(E290="",F290=""),"",ROUND(E290*(1-IFERROR(VLOOKUP(F290,Settings!$A$2:$C$10,2,FALSE),0))-IFERROR(VLOOKUP(F290,Settings!$A$2:$C$10,3,FALSE),0)-N(G290)-IF(N(G290)&gt;0,Settings!$B$14,0)-Settings!$B$13,2))</f>
        <v/>
      </c>
      <c r="I290" s="23">
        <f>IF(OR(D290="",H290=""),"",IF(D290&lt;=H290,"Yes","No"))</f>
        <v/>
      </c>
    </row>
    <row r="291">
      <c r="A291" s="22" t="n"/>
      <c r="D291" s="9" t="n"/>
      <c r="E291" s="9" t="n"/>
      <c r="G291" s="9" t="n"/>
      <c r="H291" s="24">
        <f>IF(OR(E291="",F291=""),"",ROUND(E291*(1-IFERROR(VLOOKUP(F291,Settings!$A$2:$C$10,2,FALSE),0))-IFERROR(VLOOKUP(F291,Settings!$A$2:$C$10,3,FALSE),0)-N(G291)-IF(N(G291)&gt;0,Settings!$B$14,0)-Settings!$B$13,2))</f>
        <v/>
      </c>
      <c r="I291" s="23">
        <f>IF(OR(D291="",H291=""),"",IF(D291&lt;=H291,"Yes","No"))</f>
        <v/>
      </c>
    </row>
    <row r="292">
      <c r="A292" s="22" t="n"/>
      <c r="D292" s="9" t="n"/>
      <c r="E292" s="9" t="n"/>
      <c r="G292" s="9" t="n"/>
      <c r="H292" s="24">
        <f>IF(OR(E292="",F292=""),"",ROUND(E292*(1-IFERROR(VLOOKUP(F292,Settings!$A$2:$C$10,2,FALSE),0))-IFERROR(VLOOKUP(F292,Settings!$A$2:$C$10,3,FALSE),0)-N(G292)-IF(N(G292)&gt;0,Settings!$B$14,0)-Settings!$B$13,2))</f>
        <v/>
      </c>
      <c r="I292" s="23">
        <f>IF(OR(D292="",H292=""),"",IF(D292&lt;=H292,"Yes","No"))</f>
        <v/>
      </c>
    </row>
    <row r="293">
      <c r="A293" s="22" t="n"/>
      <c r="D293" s="9" t="n"/>
      <c r="E293" s="9" t="n"/>
      <c r="G293" s="9" t="n"/>
      <c r="H293" s="24">
        <f>IF(OR(E293="",F293=""),"",ROUND(E293*(1-IFERROR(VLOOKUP(F293,Settings!$A$2:$C$10,2,FALSE),0))-IFERROR(VLOOKUP(F293,Settings!$A$2:$C$10,3,FALSE),0)-N(G293)-IF(N(G293)&gt;0,Settings!$B$14,0)-Settings!$B$13,2))</f>
        <v/>
      </c>
      <c r="I293" s="23">
        <f>IF(OR(D293="",H293=""),"",IF(D293&lt;=H293,"Yes","No"))</f>
        <v/>
      </c>
    </row>
    <row r="294">
      <c r="A294" s="22" t="n"/>
      <c r="D294" s="9" t="n"/>
      <c r="E294" s="9" t="n"/>
      <c r="G294" s="9" t="n"/>
      <c r="H294" s="24">
        <f>IF(OR(E294="",F294=""),"",ROUND(E294*(1-IFERROR(VLOOKUP(F294,Settings!$A$2:$C$10,2,FALSE),0))-IFERROR(VLOOKUP(F294,Settings!$A$2:$C$10,3,FALSE),0)-N(G294)-IF(N(G294)&gt;0,Settings!$B$14,0)-Settings!$B$13,2))</f>
        <v/>
      </c>
      <c r="I294" s="23">
        <f>IF(OR(D294="",H294=""),"",IF(D294&lt;=H294,"Yes","No"))</f>
        <v/>
      </c>
    </row>
    <row r="295">
      <c r="A295" s="22" t="n"/>
      <c r="D295" s="9" t="n"/>
      <c r="E295" s="9" t="n"/>
      <c r="G295" s="9" t="n"/>
      <c r="H295" s="24">
        <f>IF(OR(E295="",F295=""),"",ROUND(E295*(1-IFERROR(VLOOKUP(F295,Settings!$A$2:$C$10,2,FALSE),0))-IFERROR(VLOOKUP(F295,Settings!$A$2:$C$10,3,FALSE),0)-N(G295)-IF(N(G295)&gt;0,Settings!$B$14,0)-Settings!$B$13,2))</f>
        <v/>
      </c>
      <c r="I295" s="23">
        <f>IF(OR(D295="",H295=""),"",IF(D295&lt;=H295,"Yes","No"))</f>
        <v/>
      </c>
    </row>
    <row r="296">
      <c r="A296" s="22" t="n"/>
      <c r="D296" s="9" t="n"/>
      <c r="E296" s="9" t="n"/>
      <c r="G296" s="9" t="n"/>
      <c r="H296" s="24">
        <f>IF(OR(E296="",F296=""),"",ROUND(E296*(1-IFERROR(VLOOKUP(F296,Settings!$A$2:$C$10,2,FALSE),0))-IFERROR(VLOOKUP(F296,Settings!$A$2:$C$10,3,FALSE),0)-N(G296)-IF(N(G296)&gt;0,Settings!$B$14,0)-Settings!$B$13,2))</f>
        <v/>
      </c>
      <c r="I296" s="23">
        <f>IF(OR(D296="",H296=""),"",IF(D296&lt;=H296,"Yes","No"))</f>
        <v/>
      </c>
    </row>
    <row r="297">
      <c r="A297" s="22" t="n"/>
      <c r="D297" s="9" t="n"/>
      <c r="E297" s="9" t="n"/>
      <c r="G297" s="9" t="n"/>
      <c r="H297" s="24">
        <f>IF(OR(E297="",F297=""),"",ROUND(E297*(1-IFERROR(VLOOKUP(F297,Settings!$A$2:$C$10,2,FALSE),0))-IFERROR(VLOOKUP(F297,Settings!$A$2:$C$10,3,FALSE),0)-N(G297)-IF(N(G297)&gt;0,Settings!$B$14,0)-Settings!$B$13,2))</f>
        <v/>
      </c>
      <c r="I297" s="23">
        <f>IF(OR(D297="",H297=""),"",IF(D297&lt;=H297,"Yes","No"))</f>
        <v/>
      </c>
    </row>
    <row r="298">
      <c r="A298" s="22" t="n"/>
      <c r="D298" s="9" t="n"/>
      <c r="E298" s="9" t="n"/>
      <c r="G298" s="9" t="n"/>
      <c r="H298" s="24">
        <f>IF(OR(E298="",F298=""),"",ROUND(E298*(1-IFERROR(VLOOKUP(F298,Settings!$A$2:$C$10,2,FALSE),0))-IFERROR(VLOOKUP(F298,Settings!$A$2:$C$10,3,FALSE),0)-N(G298)-IF(N(G298)&gt;0,Settings!$B$14,0)-Settings!$B$13,2))</f>
        <v/>
      </c>
      <c r="I298" s="23">
        <f>IF(OR(D298="",H298=""),"",IF(D298&lt;=H298,"Yes","No"))</f>
        <v/>
      </c>
    </row>
    <row r="299">
      <c r="A299" s="22" t="n"/>
      <c r="D299" s="9" t="n"/>
      <c r="E299" s="9" t="n"/>
      <c r="G299" s="9" t="n"/>
      <c r="H299" s="24">
        <f>IF(OR(E299="",F299=""),"",ROUND(E299*(1-IFERROR(VLOOKUP(F299,Settings!$A$2:$C$10,2,FALSE),0))-IFERROR(VLOOKUP(F299,Settings!$A$2:$C$10,3,FALSE),0)-N(G299)-IF(N(G299)&gt;0,Settings!$B$14,0)-Settings!$B$13,2))</f>
        <v/>
      </c>
      <c r="I299" s="23">
        <f>IF(OR(D299="",H299=""),"",IF(D299&lt;=H299,"Yes","No"))</f>
        <v/>
      </c>
    </row>
    <row r="300">
      <c r="A300" s="22" t="n"/>
      <c r="D300" s="9" t="n"/>
      <c r="E300" s="9" t="n"/>
      <c r="G300" s="9" t="n"/>
      <c r="H300" s="24">
        <f>IF(OR(E300="",F300=""),"",ROUND(E300*(1-IFERROR(VLOOKUP(F300,Settings!$A$2:$C$10,2,FALSE),0))-IFERROR(VLOOKUP(F300,Settings!$A$2:$C$10,3,FALSE),0)-N(G300)-IF(N(G300)&gt;0,Settings!$B$14,0)-Settings!$B$13,2))</f>
        <v/>
      </c>
      <c r="I300" s="23">
        <f>IF(OR(D300="",H300=""),"",IF(D300&lt;=H300,"Yes","No"))</f>
        <v/>
      </c>
    </row>
    <row r="301">
      <c r="A301" s="22" t="n"/>
      <c r="D301" s="9" t="n"/>
      <c r="E301" s="9" t="n"/>
      <c r="G301" s="9" t="n"/>
      <c r="H301" s="24">
        <f>IF(OR(E301="",F301=""),"",ROUND(E301*(1-IFERROR(VLOOKUP(F301,Settings!$A$2:$C$10,2,FALSE),0))-IFERROR(VLOOKUP(F301,Settings!$A$2:$C$10,3,FALSE),0)-N(G301)-IF(N(G301)&gt;0,Settings!$B$14,0)-Settings!$B$13,2))</f>
        <v/>
      </c>
      <c r="I301" s="23">
        <f>IF(OR(D301="",H301=""),"",IF(D301&lt;=H301,"Yes","No"))</f>
        <v/>
      </c>
    </row>
    <row r="302">
      <c r="A302" s="22" t="n"/>
      <c r="D302" s="9" t="n"/>
      <c r="E302" s="9" t="n"/>
      <c r="G302" s="9" t="n"/>
      <c r="H302" s="24">
        <f>IF(OR(E302="",F302=""),"",ROUND(E302*(1-IFERROR(VLOOKUP(F302,Settings!$A$2:$C$10,2,FALSE),0))-IFERROR(VLOOKUP(F302,Settings!$A$2:$C$10,3,FALSE),0)-N(G302)-IF(N(G302)&gt;0,Settings!$B$14,0)-Settings!$B$13,2))</f>
        <v/>
      </c>
      <c r="I302" s="23">
        <f>IF(OR(D302="",H302=""),"",IF(D302&lt;=H302,"Yes","No"))</f>
        <v/>
      </c>
    </row>
    <row r="303">
      <c r="A303" s="22" t="n"/>
      <c r="D303" s="9" t="n"/>
      <c r="E303" s="9" t="n"/>
      <c r="G303" s="9" t="n"/>
      <c r="H303" s="24">
        <f>IF(OR(E303="",F303=""),"",ROUND(E303*(1-IFERROR(VLOOKUP(F303,Settings!$A$2:$C$10,2,FALSE),0))-IFERROR(VLOOKUP(F303,Settings!$A$2:$C$10,3,FALSE),0)-N(G303)-IF(N(G303)&gt;0,Settings!$B$14,0)-Settings!$B$13,2))</f>
        <v/>
      </c>
      <c r="I303" s="23">
        <f>IF(OR(D303="",H303=""),"",IF(D303&lt;=H303,"Yes","No"))</f>
        <v/>
      </c>
    </row>
    <row r="304">
      <c r="A304" s="22" t="n"/>
      <c r="D304" s="9" t="n"/>
      <c r="E304" s="9" t="n"/>
      <c r="G304" s="9" t="n"/>
      <c r="H304" s="24">
        <f>IF(OR(E304="",F304=""),"",ROUND(E304*(1-IFERROR(VLOOKUP(F304,Settings!$A$2:$C$10,2,FALSE),0))-IFERROR(VLOOKUP(F304,Settings!$A$2:$C$10,3,FALSE),0)-N(G304)-IF(N(G304)&gt;0,Settings!$B$14,0)-Settings!$B$13,2))</f>
        <v/>
      </c>
      <c r="I304" s="23">
        <f>IF(OR(D304="",H304=""),"",IF(D304&lt;=H304,"Yes","No"))</f>
        <v/>
      </c>
    </row>
    <row r="305">
      <c r="A305" s="22" t="n"/>
      <c r="D305" s="9" t="n"/>
      <c r="E305" s="9" t="n"/>
      <c r="G305" s="9" t="n"/>
      <c r="H305" s="24">
        <f>IF(OR(E305="",F305=""),"",ROUND(E305*(1-IFERROR(VLOOKUP(F305,Settings!$A$2:$C$10,2,FALSE),0))-IFERROR(VLOOKUP(F305,Settings!$A$2:$C$10,3,FALSE),0)-N(G305)-IF(N(G305)&gt;0,Settings!$B$14,0)-Settings!$B$13,2))</f>
        <v/>
      </c>
      <c r="I305" s="23">
        <f>IF(OR(D305="",H305=""),"",IF(D305&lt;=H305,"Yes","No"))</f>
        <v/>
      </c>
    </row>
    <row r="306">
      <c r="A306" s="22" t="n"/>
      <c r="D306" s="9" t="n"/>
      <c r="E306" s="9" t="n"/>
      <c r="G306" s="9" t="n"/>
      <c r="H306" s="24">
        <f>IF(OR(E306="",F306=""),"",ROUND(E306*(1-IFERROR(VLOOKUP(F306,Settings!$A$2:$C$10,2,FALSE),0))-IFERROR(VLOOKUP(F306,Settings!$A$2:$C$10,3,FALSE),0)-N(G306)-IF(N(G306)&gt;0,Settings!$B$14,0)-Settings!$B$13,2))</f>
        <v/>
      </c>
      <c r="I306" s="23">
        <f>IF(OR(D306="",H306=""),"",IF(D306&lt;=H306,"Yes","No"))</f>
        <v/>
      </c>
    </row>
    <row r="307">
      <c r="A307" s="22" t="n"/>
      <c r="D307" s="9" t="n"/>
      <c r="E307" s="9" t="n"/>
      <c r="G307" s="9" t="n"/>
      <c r="H307" s="24">
        <f>IF(OR(E307="",F307=""),"",ROUND(E307*(1-IFERROR(VLOOKUP(F307,Settings!$A$2:$C$10,2,FALSE),0))-IFERROR(VLOOKUP(F307,Settings!$A$2:$C$10,3,FALSE),0)-N(G307)-IF(N(G307)&gt;0,Settings!$B$14,0)-Settings!$B$13,2))</f>
        <v/>
      </c>
      <c r="I307" s="23">
        <f>IF(OR(D307="",H307=""),"",IF(D307&lt;=H307,"Yes","No"))</f>
        <v/>
      </c>
    </row>
    <row r="308">
      <c r="A308" s="22" t="n"/>
      <c r="D308" s="9" t="n"/>
      <c r="E308" s="9" t="n"/>
      <c r="G308" s="9" t="n"/>
      <c r="H308" s="24">
        <f>IF(OR(E308="",F308=""),"",ROUND(E308*(1-IFERROR(VLOOKUP(F308,Settings!$A$2:$C$10,2,FALSE),0))-IFERROR(VLOOKUP(F308,Settings!$A$2:$C$10,3,FALSE),0)-N(G308)-IF(N(G308)&gt;0,Settings!$B$14,0)-Settings!$B$13,2))</f>
        <v/>
      </c>
      <c r="I308" s="23">
        <f>IF(OR(D308="",H308=""),"",IF(D308&lt;=H308,"Yes","No"))</f>
        <v/>
      </c>
    </row>
    <row r="309">
      <c r="A309" s="22" t="n"/>
      <c r="D309" s="9" t="n"/>
      <c r="E309" s="9" t="n"/>
      <c r="G309" s="9" t="n"/>
      <c r="H309" s="24">
        <f>IF(OR(E309="",F309=""),"",ROUND(E309*(1-IFERROR(VLOOKUP(F309,Settings!$A$2:$C$10,2,FALSE),0))-IFERROR(VLOOKUP(F309,Settings!$A$2:$C$10,3,FALSE),0)-N(G309)-IF(N(G309)&gt;0,Settings!$B$14,0)-Settings!$B$13,2))</f>
        <v/>
      </c>
      <c r="I309" s="23">
        <f>IF(OR(D309="",H309=""),"",IF(D309&lt;=H309,"Yes","No"))</f>
        <v/>
      </c>
    </row>
    <row r="310">
      <c r="A310" s="22" t="n"/>
      <c r="D310" s="9" t="n"/>
      <c r="E310" s="9" t="n"/>
      <c r="G310" s="9" t="n"/>
      <c r="H310" s="24">
        <f>IF(OR(E310="",F310=""),"",ROUND(E310*(1-IFERROR(VLOOKUP(F310,Settings!$A$2:$C$10,2,FALSE),0))-IFERROR(VLOOKUP(F310,Settings!$A$2:$C$10,3,FALSE),0)-N(G310)-IF(N(G310)&gt;0,Settings!$B$14,0)-Settings!$B$13,2))</f>
        <v/>
      </c>
      <c r="I310" s="23">
        <f>IF(OR(D310="",H310=""),"",IF(D310&lt;=H310,"Yes","No"))</f>
        <v/>
      </c>
    </row>
    <row r="311">
      <c r="A311" s="22" t="n"/>
      <c r="D311" s="9" t="n"/>
      <c r="E311" s="9" t="n"/>
      <c r="G311" s="9" t="n"/>
      <c r="H311" s="24">
        <f>IF(OR(E311="",F311=""),"",ROUND(E311*(1-IFERROR(VLOOKUP(F311,Settings!$A$2:$C$10,2,FALSE),0))-IFERROR(VLOOKUP(F311,Settings!$A$2:$C$10,3,FALSE),0)-N(G311)-IF(N(G311)&gt;0,Settings!$B$14,0)-Settings!$B$13,2))</f>
        <v/>
      </c>
      <c r="I311" s="23">
        <f>IF(OR(D311="",H311=""),"",IF(D311&lt;=H311,"Yes","No"))</f>
        <v/>
      </c>
    </row>
    <row r="312">
      <c r="A312" s="22" t="n"/>
      <c r="D312" s="9" t="n"/>
      <c r="E312" s="9" t="n"/>
      <c r="G312" s="9" t="n"/>
      <c r="H312" s="24">
        <f>IF(OR(E312="",F312=""),"",ROUND(E312*(1-IFERROR(VLOOKUP(F312,Settings!$A$2:$C$10,2,FALSE),0))-IFERROR(VLOOKUP(F312,Settings!$A$2:$C$10,3,FALSE),0)-N(G312)-IF(N(G312)&gt;0,Settings!$B$14,0)-Settings!$B$13,2))</f>
        <v/>
      </c>
      <c r="I312" s="23">
        <f>IF(OR(D312="",H312=""),"",IF(D312&lt;=H312,"Yes","No"))</f>
        <v/>
      </c>
    </row>
    <row r="313">
      <c r="A313" s="22" t="n"/>
      <c r="D313" s="9" t="n"/>
      <c r="E313" s="9" t="n"/>
      <c r="G313" s="9" t="n"/>
      <c r="H313" s="24">
        <f>IF(OR(E313="",F313=""),"",ROUND(E313*(1-IFERROR(VLOOKUP(F313,Settings!$A$2:$C$10,2,FALSE),0))-IFERROR(VLOOKUP(F313,Settings!$A$2:$C$10,3,FALSE),0)-N(G313)-IF(N(G313)&gt;0,Settings!$B$14,0)-Settings!$B$13,2))</f>
        <v/>
      </c>
      <c r="I313" s="23">
        <f>IF(OR(D313="",H313=""),"",IF(D313&lt;=H313,"Yes","No"))</f>
        <v/>
      </c>
    </row>
    <row r="314">
      <c r="A314" s="22" t="n"/>
      <c r="D314" s="9" t="n"/>
      <c r="E314" s="9" t="n"/>
      <c r="G314" s="9" t="n"/>
      <c r="H314" s="24">
        <f>IF(OR(E314="",F314=""),"",ROUND(E314*(1-IFERROR(VLOOKUP(F314,Settings!$A$2:$C$10,2,FALSE),0))-IFERROR(VLOOKUP(F314,Settings!$A$2:$C$10,3,FALSE),0)-N(G314)-IF(N(G314)&gt;0,Settings!$B$14,0)-Settings!$B$13,2))</f>
        <v/>
      </c>
      <c r="I314" s="23">
        <f>IF(OR(D314="",H314=""),"",IF(D314&lt;=H314,"Yes","No"))</f>
        <v/>
      </c>
    </row>
    <row r="315">
      <c r="A315" s="22" t="n"/>
      <c r="D315" s="9" t="n"/>
      <c r="E315" s="9" t="n"/>
      <c r="G315" s="9" t="n"/>
      <c r="H315" s="24">
        <f>IF(OR(E315="",F315=""),"",ROUND(E315*(1-IFERROR(VLOOKUP(F315,Settings!$A$2:$C$10,2,FALSE),0))-IFERROR(VLOOKUP(F315,Settings!$A$2:$C$10,3,FALSE),0)-N(G315)-IF(N(G315)&gt;0,Settings!$B$14,0)-Settings!$B$13,2))</f>
        <v/>
      </c>
      <c r="I315" s="23">
        <f>IF(OR(D315="",H315=""),"",IF(D315&lt;=H315,"Yes","No"))</f>
        <v/>
      </c>
    </row>
    <row r="316">
      <c r="A316" s="22" t="n"/>
      <c r="D316" s="9" t="n"/>
      <c r="E316" s="9" t="n"/>
      <c r="G316" s="9" t="n"/>
      <c r="H316" s="24">
        <f>IF(OR(E316="",F316=""),"",ROUND(E316*(1-IFERROR(VLOOKUP(F316,Settings!$A$2:$C$10,2,FALSE),0))-IFERROR(VLOOKUP(F316,Settings!$A$2:$C$10,3,FALSE),0)-N(G316)-IF(N(G316)&gt;0,Settings!$B$14,0)-Settings!$B$13,2))</f>
        <v/>
      </c>
      <c r="I316" s="23">
        <f>IF(OR(D316="",H316=""),"",IF(D316&lt;=H316,"Yes","No"))</f>
        <v/>
      </c>
    </row>
    <row r="317">
      <c r="A317" s="22" t="n"/>
      <c r="D317" s="9" t="n"/>
      <c r="E317" s="9" t="n"/>
      <c r="G317" s="9" t="n"/>
      <c r="H317" s="24">
        <f>IF(OR(E317="",F317=""),"",ROUND(E317*(1-IFERROR(VLOOKUP(F317,Settings!$A$2:$C$10,2,FALSE),0))-IFERROR(VLOOKUP(F317,Settings!$A$2:$C$10,3,FALSE),0)-N(G317)-IF(N(G317)&gt;0,Settings!$B$14,0)-Settings!$B$13,2))</f>
        <v/>
      </c>
      <c r="I317" s="23">
        <f>IF(OR(D317="",H317=""),"",IF(D317&lt;=H317,"Yes","No"))</f>
        <v/>
      </c>
    </row>
    <row r="318">
      <c r="A318" s="22" t="n"/>
      <c r="D318" s="9" t="n"/>
      <c r="E318" s="9" t="n"/>
      <c r="G318" s="9" t="n"/>
      <c r="H318" s="24">
        <f>IF(OR(E318="",F318=""),"",ROUND(E318*(1-IFERROR(VLOOKUP(F318,Settings!$A$2:$C$10,2,FALSE),0))-IFERROR(VLOOKUP(F318,Settings!$A$2:$C$10,3,FALSE),0)-N(G318)-IF(N(G318)&gt;0,Settings!$B$14,0)-Settings!$B$13,2))</f>
        <v/>
      </c>
      <c r="I318" s="23">
        <f>IF(OR(D318="",H318=""),"",IF(D318&lt;=H318,"Yes","No"))</f>
        <v/>
      </c>
    </row>
    <row r="319">
      <c r="A319" s="22" t="n"/>
      <c r="D319" s="9" t="n"/>
      <c r="E319" s="9" t="n"/>
      <c r="G319" s="9" t="n"/>
      <c r="H319" s="24">
        <f>IF(OR(E319="",F319=""),"",ROUND(E319*(1-IFERROR(VLOOKUP(F319,Settings!$A$2:$C$10,2,FALSE),0))-IFERROR(VLOOKUP(F319,Settings!$A$2:$C$10,3,FALSE),0)-N(G319)-IF(N(G319)&gt;0,Settings!$B$14,0)-Settings!$B$13,2))</f>
        <v/>
      </c>
      <c r="I319" s="23">
        <f>IF(OR(D319="",H319=""),"",IF(D319&lt;=H319,"Yes","No"))</f>
        <v/>
      </c>
    </row>
    <row r="320">
      <c r="A320" s="22" t="n"/>
      <c r="D320" s="9" t="n"/>
      <c r="E320" s="9" t="n"/>
      <c r="G320" s="9" t="n"/>
      <c r="H320" s="24">
        <f>IF(OR(E320="",F320=""),"",ROUND(E320*(1-IFERROR(VLOOKUP(F320,Settings!$A$2:$C$10,2,FALSE),0))-IFERROR(VLOOKUP(F320,Settings!$A$2:$C$10,3,FALSE),0)-N(G320)-IF(N(G320)&gt;0,Settings!$B$14,0)-Settings!$B$13,2))</f>
        <v/>
      </c>
      <c r="I320" s="23">
        <f>IF(OR(D320="",H320=""),"",IF(D320&lt;=H320,"Yes","No"))</f>
        <v/>
      </c>
    </row>
    <row r="321">
      <c r="A321" s="22" t="n"/>
      <c r="D321" s="9" t="n"/>
      <c r="E321" s="9" t="n"/>
      <c r="G321" s="9" t="n"/>
      <c r="H321" s="24">
        <f>IF(OR(E321="",F321=""),"",ROUND(E321*(1-IFERROR(VLOOKUP(F321,Settings!$A$2:$C$10,2,FALSE),0))-IFERROR(VLOOKUP(F321,Settings!$A$2:$C$10,3,FALSE),0)-N(G321)-IF(N(G321)&gt;0,Settings!$B$14,0)-Settings!$B$13,2))</f>
        <v/>
      </c>
      <c r="I321" s="23">
        <f>IF(OR(D321="",H321=""),"",IF(D321&lt;=H321,"Yes","No"))</f>
        <v/>
      </c>
    </row>
    <row r="322">
      <c r="A322" s="22" t="n"/>
      <c r="D322" s="9" t="n"/>
      <c r="E322" s="9" t="n"/>
      <c r="G322" s="9" t="n"/>
      <c r="H322" s="24">
        <f>IF(OR(E322="",F322=""),"",ROUND(E322*(1-IFERROR(VLOOKUP(F322,Settings!$A$2:$C$10,2,FALSE),0))-IFERROR(VLOOKUP(F322,Settings!$A$2:$C$10,3,FALSE),0)-N(G322)-IF(N(G322)&gt;0,Settings!$B$14,0)-Settings!$B$13,2))</f>
        <v/>
      </c>
      <c r="I322" s="23">
        <f>IF(OR(D322="",H322=""),"",IF(D322&lt;=H322,"Yes","No"))</f>
        <v/>
      </c>
    </row>
    <row r="323">
      <c r="A323" s="22" t="n"/>
      <c r="D323" s="9" t="n"/>
      <c r="E323" s="9" t="n"/>
      <c r="G323" s="9" t="n"/>
      <c r="H323" s="24">
        <f>IF(OR(E323="",F323=""),"",ROUND(E323*(1-IFERROR(VLOOKUP(F323,Settings!$A$2:$C$10,2,FALSE),0))-IFERROR(VLOOKUP(F323,Settings!$A$2:$C$10,3,FALSE),0)-N(G323)-IF(N(G323)&gt;0,Settings!$B$14,0)-Settings!$B$13,2))</f>
        <v/>
      </c>
      <c r="I323" s="23">
        <f>IF(OR(D323="",H323=""),"",IF(D323&lt;=H323,"Yes","No"))</f>
        <v/>
      </c>
    </row>
    <row r="324">
      <c r="A324" s="22" t="n"/>
      <c r="D324" s="9" t="n"/>
      <c r="E324" s="9" t="n"/>
      <c r="G324" s="9" t="n"/>
      <c r="H324" s="24">
        <f>IF(OR(E324="",F324=""),"",ROUND(E324*(1-IFERROR(VLOOKUP(F324,Settings!$A$2:$C$10,2,FALSE),0))-IFERROR(VLOOKUP(F324,Settings!$A$2:$C$10,3,FALSE),0)-N(G324)-IF(N(G324)&gt;0,Settings!$B$14,0)-Settings!$B$13,2))</f>
        <v/>
      </c>
      <c r="I324" s="23">
        <f>IF(OR(D324="",H324=""),"",IF(D324&lt;=H324,"Yes","No"))</f>
        <v/>
      </c>
    </row>
    <row r="325">
      <c r="A325" s="22" t="n"/>
      <c r="D325" s="9" t="n"/>
      <c r="E325" s="9" t="n"/>
      <c r="G325" s="9" t="n"/>
      <c r="H325" s="24">
        <f>IF(OR(E325="",F325=""),"",ROUND(E325*(1-IFERROR(VLOOKUP(F325,Settings!$A$2:$C$10,2,FALSE),0))-IFERROR(VLOOKUP(F325,Settings!$A$2:$C$10,3,FALSE),0)-N(G325)-IF(N(G325)&gt;0,Settings!$B$14,0)-Settings!$B$13,2))</f>
        <v/>
      </c>
      <c r="I325" s="23">
        <f>IF(OR(D325="",H325=""),"",IF(D325&lt;=H325,"Yes","No"))</f>
        <v/>
      </c>
    </row>
    <row r="326">
      <c r="A326" s="22" t="n"/>
      <c r="D326" s="9" t="n"/>
      <c r="E326" s="9" t="n"/>
      <c r="G326" s="9" t="n"/>
      <c r="H326" s="24">
        <f>IF(OR(E326="",F326=""),"",ROUND(E326*(1-IFERROR(VLOOKUP(F326,Settings!$A$2:$C$10,2,FALSE),0))-IFERROR(VLOOKUP(F326,Settings!$A$2:$C$10,3,FALSE),0)-N(G326)-IF(N(G326)&gt;0,Settings!$B$14,0)-Settings!$B$13,2))</f>
        <v/>
      </c>
      <c r="I326" s="23">
        <f>IF(OR(D326="",H326=""),"",IF(D326&lt;=H326,"Yes","No"))</f>
        <v/>
      </c>
    </row>
    <row r="327">
      <c r="A327" s="22" t="n"/>
      <c r="D327" s="9" t="n"/>
      <c r="E327" s="9" t="n"/>
      <c r="G327" s="9" t="n"/>
      <c r="H327" s="24">
        <f>IF(OR(E327="",F327=""),"",ROUND(E327*(1-IFERROR(VLOOKUP(F327,Settings!$A$2:$C$10,2,FALSE),0))-IFERROR(VLOOKUP(F327,Settings!$A$2:$C$10,3,FALSE),0)-N(G327)-IF(N(G327)&gt;0,Settings!$B$14,0)-Settings!$B$13,2))</f>
        <v/>
      </c>
      <c r="I327" s="23">
        <f>IF(OR(D327="",H327=""),"",IF(D327&lt;=H327,"Yes","No"))</f>
        <v/>
      </c>
    </row>
    <row r="328">
      <c r="A328" s="22" t="n"/>
      <c r="D328" s="9" t="n"/>
      <c r="E328" s="9" t="n"/>
      <c r="G328" s="9" t="n"/>
      <c r="H328" s="24">
        <f>IF(OR(E328="",F328=""),"",ROUND(E328*(1-IFERROR(VLOOKUP(F328,Settings!$A$2:$C$10,2,FALSE),0))-IFERROR(VLOOKUP(F328,Settings!$A$2:$C$10,3,FALSE),0)-N(G328)-IF(N(G328)&gt;0,Settings!$B$14,0)-Settings!$B$13,2))</f>
        <v/>
      </c>
      <c r="I328" s="23">
        <f>IF(OR(D328="",H328=""),"",IF(D328&lt;=H328,"Yes","No"))</f>
        <v/>
      </c>
    </row>
    <row r="329">
      <c r="A329" s="22" t="n"/>
      <c r="D329" s="9" t="n"/>
      <c r="E329" s="9" t="n"/>
      <c r="G329" s="9" t="n"/>
      <c r="H329" s="24">
        <f>IF(OR(E329="",F329=""),"",ROUND(E329*(1-IFERROR(VLOOKUP(F329,Settings!$A$2:$C$10,2,FALSE),0))-IFERROR(VLOOKUP(F329,Settings!$A$2:$C$10,3,FALSE),0)-N(G329)-IF(N(G329)&gt;0,Settings!$B$14,0)-Settings!$B$13,2))</f>
        <v/>
      </c>
      <c r="I329" s="23">
        <f>IF(OR(D329="",H329=""),"",IF(D329&lt;=H329,"Yes","No"))</f>
        <v/>
      </c>
    </row>
    <row r="330">
      <c r="A330" s="22" t="n"/>
      <c r="D330" s="9" t="n"/>
      <c r="E330" s="9" t="n"/>
      <c r="G330" s="9" t="n"/>
      <c r="H330" s="24">
        <f>IF(OR(E330="",F330=""),"",ROUND(E330*(1-IFERROR(VLOOKUP(F330,Settings!$A$2:$C$10,2,FALSE),0))-IFERROR(VLOOKUP(F330,Settings!$A$2:$C$10,3,FALSE),0)-N(G330)-IF(N(G330)&gt;0,Settings!$B$14,0)-Settings!$B$13,2))</f>
        <v/>
      </c>
      <c r="I330" s="23">
        <f>IF(OR(D330="",H330=""),"",IF(D330&lt;=H330,"Yes","No"))</f>
        <v/>
      </c>
    </row>
    <row r="331">
      <c r="A331" s="22" t="n"/>
      <c r="D331" s="9" t="n"/>
      <c r="E331" s="9" t="n"/>
      <c r="G331" s="9" t="n"/>
      <c r="H331" s="24">
        <f>IF(OR(E331="",F331=""),"",ROUND(E331*(1-IFERROR(VLOOKUP(F331,Settings!$A$2:$C$10,2,FALSE),0))-IFERROR(VLOOKUP(F331,Settings!$A$2:$C$10,3,FALSE),0)-N(G331)-IF(N(G331)&gt;0,Settings!$B$14,0)-Settings!$B$13,2))</f>
        <v/>
      </c>
      <c r="I331" s="23">
        <f>IF(OR(D331="",H331=""),"",IF(D331&lt;=H331,"Yes","No"))</f>
        <v/>
      </c>
    </row>
    <row r="332">
      <c r="A332" s="22" t="n"/>
      <c r="D332" s="9" t="n"/>
      <c r="E332" s="9" t="n"/>
      <c r="G332" s="9" t="n"/>
      <c r="H332" s="24">
        <f>IF(OR(E332="",F332=""),"",ROUND(E332*(1-IFERROR(VLOOKUP(F332,Settings!$A$2:$C$10,2,FALSE),0))-IFERROR(VLOOKUP(F332,Settings!$A$2:$C$10,3,FALSE),0)-N(G332)-IF(N(G332)&gt;0,Settings!$B$14,0)-Settings!$B$13,2))</f>
        <v/>
      </c>
      <c r="I332" s="23">
        <f>IF(OR(D332="",H332=""),"",IF(D332&lt;=H332,"Yes","No"))</f>
        <v/>
      </c>
    </row>
    <row r="333">
      <c r="A333" s="22" t="n"/>
      <c r="D333" s="9" t="n"/>
      <c r="E333" s="9" t="n"/>
      <c r="G333" s="9" t="n"/>
      <c r="H333" s="24">
        <f>IF(OR(E333="",F333=""),"",ROUND(E333*(1-IFERROR(VLOOKUP(F333,Settings!$A$2:$C$10,2,FALSE),0))-IFERROR(VLOOKUP(F333,Settings!$A$2:$C$10,3,FALSE),0)-N(G333)-IF(N(G333)&gt;0,Settings!$B$14,0)-Settings!$B$13,2))</f>
        <v/>
      </c>
      <c r="I333" s="23">
        <f>IF(OR(D333="",H333=""),"",IF(D333&lt;=H333,"Yes","No"))</f>
        <v/>
      </c>
    </row>
    <row r="334">
      <c r="A334" s="22" t="n"/>
      <c r="D334" s="9" t="n"/>
      <c r="E334" s="9" t="n"/>
      <c r="G334" s="9" t="n"/>
      <c r="H334" s="24">
        <f>IF(OR(E334="",F334=""),"",ROUND(E334*(1-IFERROR(VLOOKUP(F334,Settings!$A$2:$C$10,2,FALSE),0))-IFERROR(VLOOKUP(F334,Settings!$A$2:$C$10,3,FALSE),0)-N(G334)-IF(N(G334)&gt;0,Settings!$B$14,0)-Settings!$B$13,2))</f>
        <v/>
      </c>
      <c r="I334" s="23">
        <f>IF(OR(D334="",H334=""),"",IF(D334&lt;=H334,"Yes","No"))</f>
        <v/>
      </c>
    </row>
    <row r="335">
      <c r="A335" s="22" t="n"/>
      <c r="D335" s="9" t="n"/>
      <c r="E335" s="9" t="n"/>
      <c r="G335" s="9" t="n"/>
      <c r="H335" s="24">
        <f>IF(OR(E335="",F335=""),"",ROUND(E335*(1-IFERROR(VLOOKUP(F335,Settings!$A$2:$C$10,2,FALSE),0))-IFERROR(VLOOKUP(F335,Settings!$A$2:$C$10,3,FALSE),0)-N(G335)-IF(N(G335)&gt;0,Settings!$B$14,0)-Settings!$B$13,2))</f>
        <v/>
      </c>
      <c r="I335" s="23">
        <f>IF(OR(D335="",H335=""),"",IF(D335&lt;=H335,"Yes","No"))</f>
        <v/>
      </c>
    </row>
    <row r="336">
      <c r="A336" s="22" t="n"/>
      <c r="D336" s="9" t="n"/>
      <c r="E336" s="9" t="n"/>
      <c r="G336" s="9" t="n"/>
      <c r="H336" s="24">
        <f>IF(OR(E336="",F336=""),"",ROUND(E336*(1-IFERROR(VLOOKUP(F336,Settings!$A$2:$C$10,2,FALSE),0))-IFERROR(VLOOKUP(F336,Settings!$A$2:$C$10,3,FALSE),0)-N(G336)-IF(N(G336)&gt;0,Settings!$B$14,0)-Settings!$B$13,2))</f>
        <v/>
      </c>
      <c r="I336" s="23">
        <f>IF(OR(D336="",H336=""),"",IF(D336&lt;=H336,"Yes","No"))</f>
        <v/>
      </c>
    </row>
    <row r="337">
      <c r="A337" s="22" t="n"/>
      <c r="D337" s="9" t="n"/>
      <c r="E337" s="9" t="n"/>
      <c r="G337" s="9" t="n"/>
      <c r="H337" s="24">
        <f>IF(OR(E337="",F337=""),"",ROUND(E337*(1-IFERROR(VLOOKUP(F337,Settings!$A$2:$C$10,2,FALSE),0))-IFERROR(VLOOKUP(F337,Settings!$A$2:$C$10,3,FALSE),0)-N(G337)-IF(N(G337)&gt;0,Settings!$B$14,0)-Settings!$B$13,2))</f>
        <v/>
      </c>
      <c r="I337" s="23">
        <f>IF(OR(D337="",H337=""),"",IF(D337&lt;=H337,"Yes","No"))</f>
        <v/>
      </c>
    </row>
    <row r="338">
      <c r="A338" s="22" t="n"/>
      <c r="D338" s="9" t="n"/>
      <c r="E338" s="9" t="n"/>
      <c r="G338" s="9" t="n"/>
      <c r="H338" s="24">
        <f>IF(OR(E338="",F338=""),"",ROUND(E338*(1-IFERROR(VLOOKUP(F338,Settings!$A$2:$C$10,2,FALSE),0))-IFERROR(VLOOKUP(F338,Settings!$A$2:$C$10,3,FALSE),0)-N(G338)-IF(N(G338)&gt;0,Settings!$B$14,0)-Settings!$B$13,2))</f>
        <v/>
      </c>
      <c r="I338" s="23">
        <f>IF(OR(D338="",H338=""),"",IF(D338&lt;=H338,"Yes","No"))</f>
        <v/>
      </c>
    </row>
    <row r="339">
      <c r="A339" s="22" t="n"/>
      <c r="D339" s="9" t="n"/>
      <c r="E339" s="9" t="n"/>
      <c r="G339" s="9" t="n"/>
      <c r="H339" s="24">
        <f>IF(OR(E339="",F339=""),"",ROUND(E339*(1-IFERROR(VLOOKUP(F339,Settings!$A$2:$C$10,2,FALSE),0))-IFERROR(VLOOKUP(F339,Settings!$A$2:$C$10,3,FALSE),0)-N(G339)-IF(N(G339)&gt;0,Settings!$B$14,0)-Settings!$B$13,2))</f>
        <v/>
      </c>
      <c r="I339" s="23">
        <f>IF(OR(D339="",H339=""),"",IF(D339&lt;=H339,"Yes","No"))</f>
        <v/>
      </c>
    </row>
    <row r="340">
      <c r="A340" s="22" t="n"/>
      <c r="D340" s="9" t="n"/>
      <c r="E340" s="9" t="n"/>
      <c r="G340" s="9" t="n"/>
      <c r="H340" s="24">
        <f>IF(OR(E340="",F340=""),"",ROUND(E340*(1-IFERROR(VLOOKUP(F340,Settings!$A$2:$C$10,2,FALSE),0))-IFERROR(VLOOKUP(F340,Settings!$A$2:$C$10,3,FALSE),0)-N(G340)-IF(N(G340)&gt;0,Settings!$B$14,0)-Settings!$B$13,2))</f>
        <v/>
      </c>
      <c r="I340" s="23">
        <f>IF(OR(D340="",H340=""),"",IF(D340&lt;=H340,"Yes","No"))</f>
        <v/>
      </c>
    </row>
    <row r="341">
      <c r="A341" s="22" t="n"/>
      <c r="D341" s="9" t="n"/>
      <c r="E341" s="9" t="n"/>
      <c r="G341" s="9" t="n"/>
      <c r="H341" s="24">
        <f>IF(OR(E341="",F341=""),"",ROUND(E341*(1-IFERROR(VLOOKUP(F341,Settings!$A$2:$C$10,2,FALSE),0))-IFERROR(VLOOKUP(F341,Settings!$A$2:$C$10,3,FALSE),0)-N(G341)-IF(N(G341)&gt;0,Settings!$B$14,0)-Settings!$B$13,2))</f>
        <v/>
      </c>
      <c r="I341" s="23">
        <f>IF(OR(D341="",H341=""),"",IF(D341&lt;=H341,"Yes","No"))</f>
        <v/>
      </c>
    </row>
    <row r="342">
      <c r="A342" s="22" t="n"/>
      <c r="D342" s="9" t="n"/>
      <c r="E342" s="9" t="n"/>
      <c r="G342" s="9" t="n"/>
      <c r="H342" s="24">
        <f>IF(OR(E342="",F342=""),"",ROUND(E342*(1-IFERROR(VLOOKUP(F342,Settings!$A$2:$C$10,2,FALSE),0))-IFERROR(VLOOKUP(F342,Settings!$A$2:$C$10,3,FALSE),0)-N(G342)-IF(N(G342)&gt;0,Settings!$B$14,0)-Settings!$B$13,2))</f>
        <v/>
      </c>
      <c r="I342" s="23">
        <f>IF(OR(D342="",H342=""),"",IF(D342&lt;=H342,"Yes","No"))</f>
        <v/>
      </c>
    </row>
    <row r="343">
      <c r="A343" s="22" t="n"/>
      <c r="D343" s="9" t="n"/>
      <c r="E343" s="9" t="n"/>
      <c r="G343" s="9" t="n"/>
      <c r="H343" s="24">
        <f>IF(OR(E343="",F343=""),"",ROUND(E343*(1-IFERROR(VLOOKUP(F343,Settings!$A$2:$C$10,2,FALSE),0))-IFERROR(VLOOKUP(F343,Settings!$A$2:$C$10,3,FALSE),0)-N(G343)-IF(N(G343)&gt;0,Settings!$B$14,0)-Settings!$B$13,2))</f>
        <v/>
      </c>
      <c r="I343" s="23">
        <f>IF(OR(D343="",H343=""),"",IF(D343&lt;=H343,"Yes","No"))</f>
        <v/>
      </c>
    </row>
    <row r="344">
      <c r="A344" s="22" t="n"/>
      <c r="D344" s="9" t="n"/>
      <c r="E344" s="9" t="n"/>
      <c r="G344" s="9" t="n"/>
      <c r="H344" s="24">
        <f>IF(OR(E344="",F344=""),"",ROUND(E344*(1-IFERROR(VLOOKUP(F344,Settings!$A$2:$C$10,2,FALSE),0))-IFERROR(VLOOKUP(F344,Settings!$A$2:$C$10,3,FALSE),0)-N(G344)-IF(N(G344)&gt;0,Settings!$B$14,0)-Settings!$B$13,2))</f>
        <v/>
      </c>
      <c r="I344" s="23">
        <f>IF(OR(D344="",H344=""),"",IF(D344&lt;=H344,"Yes","No"))</f>
        <v/>
      </c>
    </row>
    <row r="345">
      <c r="A345" s="22" t="n"/>
      <c r="D345" s="9" t="n"/>
      <c r="E345" s="9" t="n"/>
      <c r="G345" s="9" t="n"/>
      <c r="H345" s="24">
        <f>IF(OR(E345="",F345=""),"",ROUND(E345*(1-IFERROR(VLOOKUP(F345,Settings!$A$2:$C$10,2,FALSE),0))-IFERROR(VLOOKUP(F345,Settings!$A$2:$C$10,3,FALSE),0)-N(G345)-IF(N(G345)&gt;0,Settings!$B$14,0)-Settings!$B$13,2))</f>
        <v/>
      </c>
      <c r="I345" s="23">
        <f>IF(OR(D345="",H345=""),"",IF(D345&lt;=H345,"Yes","No"))</f>
        <v/>
      </c>
    </row>
    <row r="346">
      <c r="A346" s="22" t="n"/>
      <c r="D346" s="9" t="n"/>
      <c r="E346" s="9" t="n"/>
      <c r="G346" s="9" t="n"/>
      <c r="H346" s="24">
        <f>IF(OR(E346="",F346=""),"",ROUND(E346*(1-IFERROR(VLOOKUP(F346,Settings!$A$2:$C$10,2,FALSE),0))-IFERROR(VLOOKUP(F346,Settings!$A$2:$C$10,3,FALSE),0)-N(G346)-IF(N(G346)&gt;0,Settings!$B$14,0)-Settings!$B$13,2))</f>
        <v/>
      </c>
      <c r="I346" s="23">
        <f>IF(OR(D346="",H346=""),"",IF(D346&lt;=H346,"Yes","No"))</f>
        <v/>
      </c>
    </row>
    <row r="347">
      <c r="A347" s="22" t="n"/>
      <c r="D347" s="9" t="n"/>
      <c r="E347" s="9" t="n"/>
      <c r="G347" s="9" t="n"/>
      <c r="H347" s="24">
        <f>IF(OR(E347="",F347=""),"",ROUND(E347*(1-IFERROR(VLOOKUP(F347,Settings!$A$2:$C$10,2,FALSE),0))-IFERROR(VLOOKUP(F347,Settings!$A$2:$C$10,3,FALSE),0)-N(G347)-IF(N(G347)&gt;0,Settings!$B$14,0)-Settings!$B$13,2))</f>
        <v/>
      </c>
      <c r="I347" s="23">
        <f>IF(OR(D347="",H347=""),"",IF(D347&lt;=H347,"Yes","No"))</f>
        <v/>
      </c>
    </row>
    <row r="348">
      <c r="A348" s="22" t="n"/>
      <c r="D348" s="9" t="n"/>
      <c r="E348" s="9" t="n"/>
      <c r="G348" s="9" t="n"/>
      <c r="H348" s="24">
        <f>IF(OR(E348="",F348=""),"",ROUND(E348*(1-IFERROR(VLOOKUP(F348,Settings!$A$2:$C$10,2,FALSE),0))-IFERROR(VLOOKUP(F348,Settings!$A$2:$C$10,3,FALSE),0)-N(G348)-IF(N(G348)&gt;0,Settings!$B$14,0)-Settings!$B$13,2))</f>
        <v/>
      </c>
      <c r="I348" s="23">
        <f>IF(OR(D348="",H348=""),"",IF(D348&lt;=H348,"Yes","No"))</f>
        <v/>
      </c>
    </row>
    <row r="349">
      <c r="A349" s="22" t="n"/>
      <c r="D349" s="9" t="n"/>
      <c r="E349" s="9" t="n"/>
      <c r="G349" s="9" t="n"/>
      <c r="H349" s="24">
        <f>IF(OR(E349="",F349=""),"",ROUND(E349*(1-IFERROR(VLOOKUP(F349,Settings!$A$2:$C$10,2,FALSE),0))-IFERROR(VLOOKUP(F349,Settings!$A$2:$C$10,3,FALSE),0)-N(G349)-IF(N(G349)&gt;0,Settings!$B$14,0)-Settings!$B$13,2))</f>
        <v/>
      </c>
      <c r="I349" s="23">
        <f>IF(OR(D349="",H349=""),"",IF(D349&lt;=H349,"Yes","No"))</f>
        <v/>
      </c>
    </row>
    <row r="350">
      <c r="A350" s="22" t="n"/>
      <c r="D350" s="9" t="n"/>
      <c r="E350" s="9" t="n"/>
      <c r="G350" s="9" t="n"/>
      <c r="H350" s="24">
        <f>IF(OR(E350="",F350=""),"",ROUND(E350*(1-IFERROR(VLOOKUP(F350,Settings!$A$2:$C$10,2,FALSE),0))-IFERROR(VLOOKUP(F350,Settings!$A$2:$C$10,3,FALSE),0)-N(G350)-IF(N(G350)&gt;0,Settings!$B$14,0)-Settings!$B$13,2))</f>
        <v/>
      </c>
      <c r="I350" s="23">
        <f>IF(OR(D350="",H350=""),"",IF(D350&lt;=H350,"Yes","No"))</f>
        <v/>
      </c>
    </row>
    <row r="351">
      <c r="A351" s="22" t="n"/>
      <c r="D351" s="9" t="n"/>
      <c r="E351" s="9" t="n"/>
      <c r="G351" s="9" t="n"/>
      <c r="H351" s="24">
        <f>IF(OR(E351="",F351=""),"",ROUND(E351*(1-IFERROR(VLOOKUP(F351,Settings!$A$2:$C$10,2,FALSE),0))-IFERROR(VLOOKUP(F351,Settings!$A$2:$C$10,3,FALSE),0)-N(G351)-IF(N(G351)&gt;0,Settings!$B$14,0)-Settings!$B$13,2))</f>
        <v/>
      </c>
      <c r="I351" s="23">
        <f>IF(OR(D351="",H351=""),"",IF(D351&lt;=H351,"Yes","No"))</f>
        <v/>
      </c>
    </row>
    <row r="352">
      <c r="A352" s="22" t="n"/>
      <c r="D352" s="9" t="n"/>
      <c r="E352" s="9" t="n"/>
      <c r="G352" s="9" t="n"/>
      <c r="H352" s="24">
        <f>IF(OR(E352="",F352=""),"",ROUND(E352*(1-IFERROR(VLOOKUP(F352,Settings!$A$2:$C$10,2,FALSE),0))-IFERROR(VLOOKUP(F352,Settings!$A$2:$C$10,3,FALSE),0)-N(G352)-IF(N(G352)&gt;0,Settings!$B$14,0)-Settings!$B$13,2))</f>
        <v/>
      </c>
      <c r="I352" s="23">
        <f>IF(OR(D352="",H352=""),"",IF(D352&lt;=H352,"Yes","No"))</f>
        <v/>
      </c>
    </row>
    <row r="353">
      <c r="A353" s="22" t="n"/>
      <c r="D353" s="9" t="n"/>
      <c r="E353" s="9" t="n"/>
      <c r="G353" s="9" t="n"/>
      <c r="H353" s="24">
        <f>IF(OR(E353="",F353=""),"",ROUND(E353*(1-IFERROR(VLOOKUP(F353,Settings!$A$2:$C$10,2,FALSE),0))-IFERROR(VLOOKUP(F353,Settings!$A$2:$C$10,3,FALSE),0)-N(G353)-IF(N(G353)&gt;0,Settings!$B$14,0)-Settings!$B$13,2))</f>
        <v/>
      </c>
      <c r="I353" s="23">
        <f>IF(OR(D353="",H353=""),"",IF(D353&lt;=H353,"Yes","No"))</f>
        <v/>
      </c>
    </row>
    <row r="354">
      <c r="A354" s="22" t="n"/>
      <c r="D354" s="9" t="n"/>
      <c r="E354" s="9" t="n"/>
      <c r="G354" s="9" t="n"/>
      <c r="H354" s="24">
        <f>IF(OR(E354="",F354=""),"",ROUND(E354*(1-IFERROR(VLOOKUP(F354,Settings!$A$2:$C$10,2,FALSE),0))-IFERROR(VLOOKUP(F354,Settings!$A$2:$C$10,3,FALSE),0)-N(G354)-IF(N(G354)&gt;0,Settings!$B$14,0)-Settings!$B$13,2))</f>
        <v/>
      </c>
      <c r="I354" s="23">
        <f>IF(OR(D354="",H354=""),"",IF(D354&lt;=H354,"Yes","No"))</f>
        <v/>
      </c>
    </row>
    <row r="355">
      <c r="A355" s="22" t="n"/>
      <c r="D355" s="9" t="n"/>
      <c r="E355" s="9" t="n"/>
      <c r="G355" s="9" t="n"/>
      <c r="H355" s="24">
        <f>IF(OR(E355="",F355=""),"",ROUND(E355*(1-IFERROR(VLOOKUP(F355,Settings!$A$2:$C$10,2,FALSE),0))-IFERROR(VLOOKUP(F355,Settings!$A$2:$C$10,3,FALSE),0)-N(G355)-IF(N(G355)&gt;0,Settings!$B$14,0)-Settings!$B$13,2))</f>
        <v/>
      </c>
      <c r="I355" s="23">
        <f>IF(OR(D355="",H355=""),"",IF(D355&lt;=H355,"Yes","No"))</f>
        <v/>
      </c>
    </row>
    <row r="356">
      <c r="A356" s="22" t="n"/>
      <c r="D356" s="9" t="n"/>
      <c r="E356" s="9" t="n"/>
      <c r="G356" s="9" t="n"/>
      <c r="H356" s="24">
        <f>IF(OR(E356="",F356=""),"",ROUND(E356*(1-IFERROR(VLOOKUP(F356,Settings!$A$2:$C$10,2,FALSE),0))-IFERROR(VLOOKUP(F356,Settings!$A$2:$C$10,3,FALSE),0)-N(G356)-IF(N(G356)&gt;0,Settings!$B$14,0)-Settings!$B$13,2))</f>
        <v/>
      </c>
      <c r="I356" s="23">
        <f>IF(OR(D356="",H356=""),"",IF(D356&lt;=H356,"Yes","No"))</f>
        <v/>
      </c>
    </row>
    <row r="357">
      <c r="A357" s="22" t="n"/>
      <c r="D357" s="9" t="n"/>
      <c r="E357" s="9" t="n"/>
      <c r="G357" s="9" t="n"/>
      <c r="H357" s="24">
        <f>IF(OR(E357="",F357=""),"",ROUND(E357*(1-IFERROR(VLOOKUP(F357,Settings!$A$2:$C$10,2,FALSE),0))-IFERROR(VLOOKUP(F357,Settings!$A$2:$C$10,3,FALSE),0)-N(G357)-IF(N(G357)&gt;0,Settings!$B$14,0)-Settings!$B$13,2))</f>
        <v/>
      </c>
      <c r="I357" s="23">
        <f>IF(OR(D357="",H357=""),"",IF(D357&lt;=H357,"Yes","No"))</f>
        <v/>
      </c>
    </row>
    <row r="358">
      <c r="A358" s="22" t="n"/>
      <c r="D358" s="9" t="n"/>
      <c r="E358" s="9" t="n"/>
      <c r="G358" s="9" t="n"/>
      <c r="H358" s="24">
        <f>IF(OR(E358="",F358=""),"",ROUND(E358*(1-IFERROR(VLOOKUP(F358,Settings!$A$2:$C$10,2,FALSE),0))-IFERROR(VLOOKUP(F358,Settings!$A$2:$C$10,3,FALSE),0)-N(G358)-IF(N(G358)&gt;0,Settings!$B$14,0)-Settings!$B$13,2))</f>
        <v/>
      </c>
      <c r="I358" s="23">
        <f>IF(OR(D358="",H358=""),"",IF(D358&lt;=H358,"Yes","No"))</f>
        <v/>
      </c>
    </row>
    <row r="359">
      <c r="A359" s="22" t="n"/>
      <c r="D359" s="9" t="n"/>
      <c r="E359" s="9" t="n"/>
      <c r="G359" s="9" t="n"/>
      <c r="H359" s="24">
        <f>IF(OR(E359="",F359=""),"",ROUND(E359*(1-IFERROR(VLOOKUP(F359,Settings!$A$2:$C$10,2,FALSE),0))-IFERROR(VLOOKUP(F359,Settings!$A$2:$C$10,3,FALSE),0)-N(G359)-IF(N(G359)&gt;0,Settings!$B$14,0)-Settings!$B$13,2))</f>
        <v/>
      </c>
      <c r="I359" s="23">
        <f>IF(OR(D359="",H359=""),"",IF(D359&lt;=H359,"Yes","No"))</f>
        <v/>
      </c>
    </row>
    <row r="360">
      <c r="A360" s="22" t="n"/>
      <c r="D360" s="9" t="n"/>
      <c r="E360" s="9" t="n"/>
      <c r="G360" s="9" t="n"/>
      <c r="H360" s="24">
        <f>IF(OR(E360="",F360=""),"",ROUND(E360*(1-IFERROR(VLOOKUP(F360,Settings!$A$2:$C$10,2,FALSE),0))-IFERROR(VLOOKUP(F360,Settings!$A$2:$C$10,3,FALSE),0)-N(G360)-IF(N(G360)&gt;0,Settings!$B$14,0)-Settings!$B$13,2))</f>
        <v/>
      </c>
      <c r="I360" s="23">
        <f>IF(OR(D360="",H360=""),"",IF(D360&lt;=H360,"Yes","No"))</f>
        <v/>
      </c>
    </row>
    <row r="361">
      <c r="A361" s="22" t="n"/>
      <c r="D361" s="9" t="n"/>
      <c r="E361" s="9" t="n"/>
      <c r="G361" s="9" t="n"/>
      <c r="H361" s="24">
        <f>IF(OR(E361="",F361=""),"",ROUND(E361*(1-IFERROR(VLOOKUP(F361,Settings!$A$2:$C$10,2,FALSE),0))-IFERROR(VLOOKUP(F361,Settings!$A$2:$C$10,3,FALSE),0)-N(G361)-IF(N(G361)&gt;0,Settings!$B$14,0)-Settings!$B$13,2))</f>
        <v/>
      </c>
      <c r="I361" s="23">
        <f>IF(OR(D361="",H361=""),"",IF(D361&lt;=H361,"Yes","No"))</f>
        <v/>
      </c>
    </row>
    <row r="362">
      <c r="A362" s="22" t="n"/>
      <c r="D362" s="9" t="n"/>
      <c r="E362" s="9" t="n"/>
      <c r="G362" s="9" t="n"/>
      <c r="H362" s="24">
        <f>IF(OR(E362="",F362=""),"",ROUND(E362*(1-IFERROR(VLOOKUP(F362,Settings!$A$2:$C$10,2,FALSE),0))-IFERROR(VLOOKUP(F362,Settings!$A$2:$C$10,3,FALSE),0)-N(G362)-IF(N(G362)&gt;0,Settings!$B$14,0)-Settings!$B$13,2))</f>
        <v/>
      </c>
      <c r="I362" s="23">
        <f>IF(OR(D362="",H362=""),"",IF(D362&lt;=H362,"Yes","No"))</f>
        <v/>
      </c>
    </row>
    <row r="363">
      <c r="A363" s="22" t="n"/>
      <c r="D363" s="9" t="n"/>
      <c r="E363" s="9" t="n"/>
      <c r="G363" s="9" t="n"/>
      <c r="H363" s="24">
        <f>IF(OR(E363="",F363=""),"",ROUND(E363*(1-IFERROR(VLOOKUP(F363,Settings!$A$2:$C$10,2,FALSE),0))-IFERROR(VLOOKUP(F363,Settings!$A$2:$C$10,3,FALSE),0)-N(G363)-IF(N(G363)&gt;0,Settings!$B$14,0)-Settings!$B$13,2))</f>
        <v/>
      </c>
      <c r="I363" s="23">
        <f>IF(OR(D363="",H363=""),"",IF(D363&lt;=H363,"Yes","No"))</f>
        <v/>
      </c>
    </row>
    <row r="364">
      <c r="A364" s="22" t="n"/>
      <c r="D364" s="9" t="n"/>
      <c r="E364" s="9" t="n"/>
      <c r="G364" s="9" t="n"/>
      <c r="H364" s="24">
        <f>IF(OR(E364="",F364=""),"",ROUND(E364*(1-IFERROR(VLOOKUP(F364,Settings!$A$2:$C$10,2,FALSE),0))-IFERROR(VLOOKUP(F364,Settings!$A$2:$C$10,3,FALSE),0)-N(G364)-IF(N(G364)&gt;0,Settings!$B$14,0)-Settings!$B$13,2))</f>
        <v/>
      </c>
      <c r="I364" s="23">
        <f>IF(OR(D364="",H364=""),"",IF(D364&lt;=H364,"Yes","No"))</f>
        <v/>
      </c>
    </row>
    <row r="365">
      <c r="A365" s="22" t="n"/>
      <c r="D365" s="9" t="n"/>
      <c r="E365" s="9" t="n"/>
      <c r="G365" s="9" t="n"/>
      <c r="H365" s="24">
        <f>IF(OR(E365="",F365=""),"",ROUND(E365*(1-IFERROR(VLOOKUP(F365,Settings!$A$2:$C$10,2,FALSE),0))-IFERROR(VLOOKUP(F365,Settings!$A$2:$C$10,3,FALSE),0)-N(G365)-IF(N(G365)&gt;0,Settings!$B$14,0)-Settings!$B$13,2))</f>
        <v/>
      </c>
      <c r="I365" s="23">
        <f>IF(OR(D365="",H365=""),"",IF(D365&lt;=H365,"Yes","No"))</f>
        <v/>
      </c>
    </row>
    <row r="366">
      <c r="A366" s="22" t="n"/>
      <c r="D366" s="9" t="n"/>
      <c r="E366" s="9" t="n"/>
      <c r="G366" s="9" t="n"/>
      <c r="H366" s="24">
        <f>IF(OR(E366="",F366=""),"",ROUND(E366*(1-IFERROR(VLOOKUP(F366,Settings!$A$2:$C$10,2,FALSE),0))-IFERROR(VLOOKUP(F366,Settings!$A$2:$C$10,3,FALSE),0)-N(G366)-IF(N(G366)&gt;0,Settings!$B$14,0)-Settings!$B$13,2))</f>
        <v/>
      </c>
      <c r="I366" s="23">
        <f>IF(OR(D366="",H366=""),"",IF(D366&lt;=H366,"Yes","No"))</f>
        <v/>
      </c>
    </row>
    <row r="367">
      <c r="A367" s="22" t="n"/>
      <c r="D367" s="9" t="n"/>
      <c r="E367" s="9" t="n"/>
      <c r="G367" s="9" t="n"/>
      <c r="H367" s="24">
        <f>IF(OR(E367="",F367=""),"",ROUND(E367*(1-IFERROR(VLOOKUP(F367,Settings!$A$2:$C$10,2,FALSE),0))-IFERROR(VLOOKUP(F367,Settings!$A$2:$C$10,3,FALSE),0)-N(G367)-IF(N(G367)&gt;0,Settings!$B$14,0)-Settings!$B$13,2))</f>
        <v/>
      </c>
      <c r="I367" s="23">
        <f>IF(OR(D367="",H367=""),"",IF(D367&lt;=H367,"Yes","No"))</f>
        <v/>
      </c>
    </row>
    <row r="368">
      <c r="A368" s="22" t="n"/>
      <c r="D368" s="9" t="n"/>
      <c r="E368" s="9" t="n"/>
      <c r="G368" s="9" t="n"/>
      <c r="H368" s="24">
        <f>IF(OR(E368="",F368=""),"",ROUND(E368*(1-IFERROR(VLOOKUP(F368,Settings!$A$2:$C$10,2,FALSE),0))-IFERROR(VLOOKUP(F368,Settings!$A$2:$C$10,3,FALSE),0)-N(G368)-IF(N(G368)&gt;0,Settings!$B$14,0)-Settings!$B$13,2))</f>
        <v/>
      </c>
      <c r="I368" s="23">
        <f>IF(OR(D368="",H368=""),"",IF(D368&lt;=H368,"Yes","No"))</f>
        <v/>
      </c>
    </row>
    <row r="369">
      <c r="A369" s="22" t="n"/>
      <c r="D369" s="9" t="n"/>
      <c r="E369" s="9" t="n"/>
      <c r="G369" s="9" t="n"/>
      <c r="H369" s="24">
        <f>IF(OR(E369="",F369=""),"",ROUND(E369*(1-IFERROR(VLOOKUP(F369,Settings!$A$2:$C$10,2,FALSE),0))-IFERROR(VLOOKUP(F369,Settings!$A$2:$C$10,3,FALSE),0)-N(G369)-IF(N(G369)&gt;0,Settings!$B$14,0)-Settings!$B$13,2))</f>
        <v/>
      </c>
      <c r="I369" s="23">
        <f>IF(OR(D369="",H369=""),"",IF(D369&lt;=H369,"Yes","No"))</f>
        <v/>
      </c>
    </row>
    <row r="370">
      <c r="A370" s="22" t="n"/>
      <c r="D370" s="9" t="n"/>
      <c r="E370" s="9" t="n"/>
      <c r="G370" s="9" t="n"/>
      <c r="H370" s="24">
        <f>IF(OR(E370="",F370=""),"",ROUND(E370*(1-IFERROR(VLOOKUP(F370,Settings!$A$2:$C$10,2,FALSE),0))-IFERROR(VLOOKUP(F370,Settings!$A$2:$C$10,3,FALSE),0)-N(G370)-IF(N(G370)&gt;0,Settings!$B$14,0)-Settings!$B$13,2))</f>
        <v/>
      </c>
      <c r="I370" s="23">
        <f>IF(OR(D370="",H370=""),"",IF(D370&lt;=H370,"Yes","No"))</f>
        <v/>
      </c>
    </row>
    <row r="371">
      <c r="A371" s="22" t="n"/>
      <c r="D371" s="9" t="n"/>
      <c r="E371" s="9" t="n"/>
      <c r="G371" s="9" t="n"/>
      <c r="H371" s="24">
        <f>IF(OR(E371="",F371=""),"",ROUND(E371*(1-IFERROR(VLOOKUP(F371,Settings!$A$2:$C$10,2,FALSE),0))-IFERROR(VLOOKUP(F371,Settings!$A$2:$C$10,3,FALSE),0)-N(G371)-IF(N(G371)&gt;0,Settings!$B$14,0)-Settings!$B$13,2))</f>
        <v/>
      </c>
      <c r="I371" s="23">
        <f>IF(OR(D371="",H371=""),"",IF(D371&lt;=H371,"Yes","No"))</f>
        <v/>
      </c>
    </row>
    <row r="372">
      <c r="A372" s="22" t="n"/>
      <c r="D372" s="9" t="n"/>
      <c r="E372" s="9" t="n"/>
      <c r="G372" s="9" t="n"/>
      <c r="H372" s="24">
        <f>IF(OR(E372="",F372=""),"",ROUND(E372*(1-IFERROR(VLOOKUP(F372,Settings!$A$2:$C$10,2,FALSE),0))-IFERROR(VLOOKUP(F372,Settings!$A$2:$C$10,3,FALSE),0)-N(G372)-IF(N(G372)&gt;0,Settings!$B$14,0)-Settings!$B$13,2))</f>
        <v/>
      </c>
      <c r="I372" s="23">
        <f>IF(OR(D372="",H372=""),"",IF(D372&lt;=H372,"Yes","No"))</f>
        <v/>
      </c>
    </row>
    <row r="373">
      <c r="A373" s="22" t="n"/>
      <c r="D373" s="9" t="n"/>
      <c r="E373" s="9" t="n"/>
      <c r="G373" s="9" t="n"/>
      <c r="H373" s="24">
        <f>IF(OR(E373="",F373=""),"",ROUND(E373*(1-IFERROR(VLOOKUP(F373,Settings!$A$2:$C$10,2,FALSE),0))-IFERROR(VLOOKUP(F373,Settings!$A$2:$C$10,3,FALSE),0)-N(G373)-IF(N(G373)&gt;0,Settings!$B$14,0)-Settings!$B$13,2))</f>
        <v/>
      </c>
      <c r="I373" s="23">
        <f>IF(OR(D373="",H373=""),"",IF(D373&lt;=H373,"Yes","No"))</f>
        <v/>
      </c>
    </row>
    <row r="374">
      <c r="A374" s="22" t="n"/>
      <c r="D374" s="9" t="n"/>
      <c r="E374" s="9" t="n"/>
      <c r="G374" s="9" t="n"/>
      <c r="H374" s="24">
        <f>IF(OR(E374="",F374=""),"",ROUND(E374*(1-IFERROR(VLOOKUP(F374,Settings!$A$2:$C$10,2,FALSE),0))-IFERROR(VLOOKUP(F374,Settings!$A$2:$C$10,3,FALSE),0)-N(G374)-IF(N(G374)&gt;0,Settings!$B$14,0)-Settings!$B$13,2))</f>
        <v/>
      </c>
      <c r="I374" s="23">
        <f>IF(OR(D374="",H374=""),"",IF(D374&lt;=H374,"Yes","No"))</f>
        <v/>
      </c>
    </row>
    <row r="375">
      <c r="A375" s="22" t="n"/>
      <c r="D375" s="9" t="n"/>
      <c r="E375" s="9" t="n"/>
      <c r="G375" s="9" t="n"/>
      <c r="H375" s="24">
        <f>IF(OR(E375="",F375=""),"",ROUND(E375*(1-IFERROR(VLOOKUP(F375,Settings!$A$2:$C$10,2,FALSE),0))-IFERROR(VLOOKUP(F375,Settings!$A$2:$C$10,3,FALSE),0)-N(G375)-IF(N(G375)&gt;0,Settings!$B$14,0)-Settings!$B$13,2))</f>
        <v/>
      </c>
      <c r="I375" s="23">
        <f>IF(OR(D375="",H375=""),"",IF(D375&lt;=H375,"Yes","No"))</f>
        <v/>
      </c>
    </row>
    <row r="376">
      <c r="A376" s="22" t="n"/>
      <c r="D376" s="9" t="n"/>
      <c r="E376" s="9" t="n"/>
      <c r="G376" s="9" t="n"/>
      <c r="H376" s="24">
        <f>IF(OR(E376="",F376=""),"",ROUND(E376*(1-IFERROR(VLOOKUP(F376,Settings!$A$2:$C$10,2,FALSE),0))-IFERROR(VLOOKUP(F376,Settings!$A$2:$C$10,3,FALSE),0)-N(G376)-IF(N(G376)&gt;0,Settings!$B$14,0)-Settings!$B$13,2))</f>
        <v/>
      </c>
      <c r="I376" s="23">
        <f>IF(OR(D376="",H376=""),"",IF(D376&lt;=H376,"Yes","No"))</f>
        <v/>
      </c>
    </row>
    <row r="377">
      <c r="A377" s="22" t="n"/>
      <c r="D377" s="9" t="n"/>
      <c r="E377" s="9" t="n"/>
      <c r="G377" s="9" t="n"/>
      <c r="H377" s="24">
        <f>IF(OR(E377="",F377=""),"",ROUND(E377*(1-IFERROR(VLOOKUP(F377,Settings!$A$2:$C$10,2,FALSE),0))-IFERROR(VLOOKUP(F377,Settings!$A$2:$C$10,3,FALSE),0)-N(G377)-IF(N(G377)&gt;0,Settings!$B$14,0)-Settings!$B$13,2))</f>
        <v/>
      </c>
      <c r="I377" s="23">
        <f>IF(OR(D377="",H377=""),"",IF(D377&lt;=H377,"Yes","No"))</f>
        <v/>
      </c>
    </row>
    <row r="378">
      <c r="A378" s="22" t="n"/>
      <c r="D378" s="9" t="n"/>
      <c r="E378" s="9" t="n"/>
      <c r="G378" s="9" t="n"/>
      <c r="H378" s="24">
        <f>IF(OR(E378="",F378=""),"",ROUND(E378*(1-IFERROR(VLOOKUP(F378,Settings!$A$2:$C$10,2,FALSE),0))-IFERROR(VLOOKUP(F378,Settings!$A$2:$C$10,3,FALSE),0)-N(G378)-IF(N(G378)&gt;0,Settings!$B$14,0)-Settings!$B$13,2))</f>
        <v/>
      </c>
      <c r="I378" s="23">
        <f>IF(OR(D378="",H378=""),"",IF(D378&lt;=H378,"Yes","No"))</f>
        <v/>
      </c>
    </row>
    <row r="379">
      <c r="A379" s="22" t="n"/>
      <c r="D379" s="9" t="n"/>
      <c r="E379" s="9" t="n"/>
      <c r="G379" s="9" t="n"/>
      <c r="H379" s="24">
        <f>IF(OR(E379="",F379=""),"",ROUND(E379*(1-IFERROR(VLOOKUP(F379,Settings!$A$2:$C$10,2,FALSE),0))-IFERROR(VLOOKUP(F379,Settings!$A$2:$C$10,3,FALSE),0)-N(G379)-IF(N(G379)&gt;0,Settings!$B$14,0)-Settings!$B$13,2))</f>
        <v/>
      </c>
      <c r="I379" s="23">
        <f>IF(OR(D379="",H379=""),"",IF(D379&lt;=H379,"Yes","No"))</f>
        <v/>
      </c>
    </row>
    <row r="380">
      <c r="A380" s="22" t="n"/>
      <c r="D380" s="9" t="n"/>
      <c r="E380" s="9" t="n"/>
      <c r="G380" s="9" t="n"/>
      <c r="H380" s="24">
        <f>IF(OR(E380="",F380=""),"",ROUND(E380*(1-IFERROR(VLOOKUP(F380,Settings!$A$2:$C$10,2,FALSE),0))-IFERROR(VLOOKUP(F380,Settings!$A$2:$C$10,3,FALSE),0)-N(G380)-IF(N(G380)&gt;0,Settings!$B$14,0)-Settings!$B$13,2))</f>
        <v/>
      </c>
      <c r="I380" s="23">
        <f>IF(OR(D380="",H380=""),"",IF(D380&lt;=H380,"Yes","No"))</f>
        <v/>
      </c>
    </row>
    <row r="381">
      <c r="A381" s="22" t="n"/>
      <c r="D381" s="9" t="n"/>
      <c r="E381" s="9" t="n"/>
      <c r="G381" s="9" t="n"/>
      <c r="H381" s="24">
        <f>IF(OR(E381="",F381=""),"",ROUND(E381*(1-IFERROR(VLOOKUP(F381,Settings!$A$2:$C$10,2,FALSE),0))-IFERROR(VLOOKUP(F381,Settings!$A$2:$C$10,3,FALSE),0)-N(G381)-IF(N(G381)&gt;0,Settings!$B$14,0)-Settings!$B$13,2))</f>
        <v/>
      </c>
      <c r="I381" s="23">
        <f>IF(OR(D381="",H381=""),"",IF(D381&lt;=H381,"Yes","No"))</f>
        <v/>
      </c>
    </row>
    <row r="382">
      <c r="A382" s="22" t="n"/>
      <c r="D382" s="9" t="n"/>
      <c r="E382" s="9" t="n"/>
      <c r="G382" s="9" t="n"/>
      <c r="H382" s="24">
        <f>IF(OR(E382="",F382=""),"",ROUND(E382*(1-IFERROR(VLOOKUP(F382,Settings!$A$2:$C$10,2,FALSE),0))-IFERROR(VLOOKUP(F382,Settings!$A$2:$C$10,3,FALSE),0)-N(G382)-IF(N(G382)&gt;0,Settings!$B$14,0)-Settings!$B$13,2))</f>
        <v/>
      </c>
      <c r="I382" s="23">
        <f>IF(OR(D382="",H382=""),"",IF(D382&lt;=H382,"Yes","No"))</f>
        <v/>
      </c>
    </row>
    <row r="383">
      <c r="A383" s="22" t="n"/>
      <c r="D383" s="9" t="n"/>
      <c r="E383" s="9" t="n"/>
      <c r="G383" s="9" t="n"/>
      <c r="H383" s="24">
        <f>IF(OR(E383="",F383=""),"",ROUND(E383*(1-IFERROR(VLOOKUP(F383,Settings!$A$2:$C$10,2,FALSE),0))-IFERROR(VLOOKUP(F383,Settings!$A$2:$C$10,3,FALSE),0)-N(G383)-IF(N(G383)&gt;0,Settings!$B$14,0)-Settings!$B$13,2))</f>
        <v/>
      </c>
      <c r="I383" s="23">
        <f>IF(OR(D383="",H383=""),"",IF(D383&lt;=H383,"Yes","No"))</f>
        <v/>
      </c>
    </row>
    <row r="384">
      <c r="A384" s="22" t="n"/>
      <c r="D384" s="9" t="n"/>
      <c r="E384" s="9" t="n"/>
      <c r="G384" s="9" t="n"/>
      <c r="H384" s="24">
        <f>IF(OR(E384="",F384=""),"",ROUND(E384*(1-IFERROR(VLOOKUP(F384,Settings!$A$2:$C$10,2,FALSE),0))-IFERROR(VLOOKUP(F384,Settings!$A$2:$C$10,3,FALSE),0)-N(G384)-IF(N(G384)&gt;0,Settings!$B$14,0)-Settings!$B$13,2))</f>
        <v/>
      </c>
      <c r="I384" s="23">
        <f>IF(OR(D384="",H384=""),"",IF(D384&lt;=H384,"Yes","No"))</f>
        <v/>
      </c>
    </row>
    <row r="385">
      <c r="A385" s="22" t="n"/>
      <c r="D385" s="9" t="n"/>
      <c r="E385" s="9" t="n"/>
      <c r="G385" s="9" t="n"/>
      <c r="H385" s="24">
        <f>IF(OR(E385="",F385=""),"",ROUND(E385*(1-IFERROR(VLOOKUP(F385,Settings!$A$2:$C$10,2,FALSE),0))-IFERROR(VLOOKUP(F385,Settings!$A$2:$C$10,3,FALSE),0)-N(G385)-IF(N(G385)&gt;0,Settings!$B$14,0)-Settings!$B$13,2))</f>
        <v/>
      </c>
      <c r="I385" s="23">
        <f>IF(OR(D385="",H385=""),"",IF(D385&lt;=H385,"Yes","No"))</f>
        <v/>
      </c>
    </row>
    <row r="386">
      <c r="A386" s="22" t="n"/>
      <c r="D386" s="9" t="n"/>
      <c r="E386" s="9" t="n"/>
      <c r="G386" s="9" t="n"/>
      <c r="H386" s="24">
        <f>IF(OR(E386="",F386=""),"",ROUND(E386*(1-IFERROR(VLOOKUP(F386,Settings!$A$2:$C$10,2,FALSE),0))-IFERROR(VLOOKUP(F386,Settings!$A$2:$C$10,3,FALSE),0)-N(G386)-IF(N(G386)&gt;0,Settings!$B$14,0)-Settings!$B$13,2))</f>
        <v/>
      </c>
      <c r="I386" s="23">
        <f>IF(OR(D386="",H386=""),"",IF(D386&lt;=H386,"Yes","No"))</f>
        <v/>
      </c>
    </row>
    <row r="387">
      <c r="A387" s="22" t="n"/>
      <c r="D387" s="9" t="n"/>
      <c r="E387" s="9" t="n"/>
      <c r="G387" s="9" t="n"/>
      <c r="H387" s="24">
        <f>IF(OR(E387="",F387=""),"",ROUND(E387*(1-IFERROR(VLOOKUP(F387,Settings!$A$2:$C$10,2,FALSE),0))-IFERROR(VLOOKUP(F387,Settings!$A$2:$C$10,3,FALSE),0)-N(G387)-IF(N(G387)&gt;0,Settings!$B$14,0)-Settings!$B$13,2))</f>
        <v/>
      </c>
      <c r="I387" s="23">
        <f>IF(OR(D387="",H387=""),"",IF(D387&lt;=H387,"Yes","No"))</f>
        <v/>
      </c>
    </row>
    <row r="388">
      <c r="A388" s="22" t="n"/>
      <c r="D388" s="9" t="n"/>
      <c r="E388" s="9" t="n"/>
      <c r="G388" s="9" t="n"/>
      <c r="H388" s="24">
        <f>IF(OR(E388="",F388=""),"",ROUND(E388*(1-IFERROR(VLOOKUP(F388,Settings!$A$2:$C$10,2,FALSE),0))-IFERROR(VLOOKUP(F388,Settings!$A$2:$C$10,3,FALSE),0)-N(G388)-IF(N(G388)&gt;0,Settings!$B$14,0)-Settings!$B$13,2))</f>
        <v/>
      </c>
      <c r="I388" s="23">
        <f>IF(OR(D388="",H388=""),"",IF(D388&lt;=H388,"Yes","No"))</f>
        <v/>
      </c>
    </row>
    <row r="389">
      <c r="A389" s="22" t="n"/>
      <c r="D389" s="9" t="n"/>
      <c r="E389" s="9" t="n"/>
      <c r="G389" s="9" t="n"/>
      <c r="H389" s="24">
        <f>IF(OR(E389="",F389=""),"",ROUND(E389*(1-IFERROR(VLOOKUP(F389,Settings!$A$2:$C$10,2,FALSE),0))-IFERROR(VLOOKUP(F389,Settings!$A$2:$C$10,3,FALSE),0)-N(G389)-IF(N(G389)&gt;0,Settings!$B$14,0)-Settings!$B$13,2))</f>
        <v/>
      </c>
      <c r="I389" s="23">
        <f>IF(OR(D389="",H389=""),"",IF(D389&lt;=H389,"Yes","No"))</f>
        <v/>
      </c>
    </row>
    <row r="390">
      <c r="A390" s="22" t="n"/>
      <c r="D390" s="9" t="n"/>
      <c r="E390" s="9" t="n"/>
      <c r="G390" s="9" t="n"/>
      <c r="H390" s="24">
        <f>IF(OR(E390="",F390=""),"",ROUND(E390*(1-IFERROR(VLOOKUP(F390,Settings!$A$2:$C$10,2,FALSE),0))-IFERROR(VLOOKUP(F390,Settings!$A$2:$C$10,3,FALSE),0)-N(G390)-IF(N(G390)&gt;0,Settings!$B$14,0)-Settings!$B$13,2))</f>
        <v/>
      </c>
      <c r="I390" s="23">
        <f>IF(OR(D390="",H390=""),"",IF(D390&lt;=H390,"Yes","No"))</f>
        <v/>
      </c>
    </row>
    <row r="391">
      <c r="A391" s="22" t="n"/>
      <c r="D391" s="9" t="n"/>
      <c r="E391" s="9" t="n"/>
      <c r="G391" s="9" t="n"/>
      <c r="H391" s="24">
        <f>IF(OR(E391="",F391=""),"",ROUND(E391*(1-IFERROR(VLOOKUP(F391,Settings!$A$2:$C$10,2,FALSE),0))-IFERROR(VLOOKUP(F391,Settings!$A$2:$C$10,3,FALSE),0)-N(G391)-IF(N(G391)&gt;0,Settings!$B$14,0)-Settings!$B$13,2))</f>
        <v/>
      </c>
      <c r="I391" s="23">
        <f>IF(OR(D391="",H391=""),"",IF(D391&lt;=H391,"Yes","No"))</f>
        <v/>
      </c>
    </row>
    <row r="392">
      <c r="A392" s="22" t="n"/>
      <c r="D392" s="9" t="n"/>
      <c r="E392" s="9" t="n"/>
      <c r="G392" s="9" t="n"/>
      <c r="H392" s="24">
        <f>IF(OR(E392="",F392=""),"",ROUND(E392*(1-IFERROR(VLOOKUP(F392,Settings!$A$2:$C$10,2,FALSE),0))-IFERROR(VLOOKUP(F392,Settings!$A$2:$C$10,3,FALSE),0)-N(G392)-IF(N(G392)&gt;0,Settings!$B$14,0)-Settings!$B$13,2))</f>
        <v/>
      </c>
      <c r="I392" s="23">
        <f>IF(OR(D392="",H392=""),"",IF(D392&lt;=H392,"Yes","No"))</f>
        <v/>
      </c>
    </row>
    <row r="393">
      <c r="A393" s="22" t="n"/>
      <c r="D393" s="9" t="n"/>
      <c r="E393" s="9" t="n"/>
      <c r="G393" s="9" t="n"/>
      <c r="H393" s="24">
        <f>IF(OR(E393="",F393=""),"",ROUND(E393*(1-IFERROR(VLOOKUP(F393,Settings!$A$2:$C$10,2,FALSE),0))-IFERROR(VLOOKUP(F393,Settings!$A$2:$C$10,3,FALSE),0)-N(G393)-IF(N(G393)&gt;0,Settings!$B$14,0)-Settings!$B$13,2))</f>
        <v/>
      </c>
      <c r="I393" s="23">
        <f>IF(OR(D393="",H393=""),"",IF(D393&lt;=H393,"Yes","No"))</f>
        <v/>
      </c>
    </row>
    <row r="394">
      <c r="A394" s="22" t="n"/>
      <c r="D394" s="9" t="n"/>
      <c r="E394" s="9" t="n"/>
      <c r="G394" s="9" t="n"/>
      <c r="H394" s="24">
        <f>IF(OR(E394="",F394=""),"",ROUND(E394*(1-IFERROR(VLOOKUP(F394,Settings!$A$2:$C$10,2,FALSE),0))-IFERROR(VLOOKUP(F394,Settings!$A$2:$C$10,3,FALSE),0)-N(G394)-IF(N(G394)&gt;0,Settings!$B$14,0)-Settings!$B$13,2))</f>
        <v/>
      </c>
      <c r="I394" s="23">
        <f>IF(OR(D394="",H394=""),"",IF(D394&lt;=H394,"Yes","No"))</f>
        <v/>
      </c>
    </row>
    <row r="395">
      <c r="A395" s="22" t="n"/>
      <c r="D395" s="9" t="n"/>
      <c r="E395" s="9" t="n"/>
      <c r="G395" s="9" t="n"/>
      <c r="H395" s="24">
        <f>IF(OR(E395="",F395=""),"",ROUND(E395*(1-IFERROR(VLOOKUP(F395,Settings!$A$2:$C$10,2,FALSE),0))-IFERROR(VLOOKUP(F395,Settings!$A$2:$C$10,3,FALSE),0)-N(G395)-IF(N(G395)&gt;0,Settings!$B$14,0)-Settings!$B$13,2))</f>
        <v/>
      </c>
      <c r="I395" s="23">
        <f>IF(OR(D395="",H395=""),"",IF(D395&lt;=H395,"Yes","No"))</f>
        <v/>
      </c>
    </row>
    <row r="396">
      <c r="A396" s="22" t="n"/>
      <c r="D396" s="9" t="n"/>
      <c r="E396" s="9" t="n"/>
      <c r="G396" s="9" t="n"/>
      <c r="H396" s="24">
        <f>IF(OR(E396="",F396=""),"",ROUND(E396*(1-IFERROR(VLOOKUP(F396,Settings!$A$2:$C$10,2,FALSE),0))-IFERROR(VLOOKUP(F396,Settings!$A$2:$C$10,3,FALSE),0)-N(G396)-IF(N(G396)&gt;0,Settings!$B$14,0)-Settings!$B$13,2))</f>
        <v/>
      </c>
      <c r="I396" s="23">
        <f>IF(OR(D396="",H396=""),"",IF(D396&lt;=H396,"Yes","No"))</f>
        <v/>
      </c>
    </row>
    <row r="397">
      <c r="A397" s="22" t="n"/>
      <c r="D397" s="9" t="n"/>
      <c r="E397" s="9" t="n"/>
      <c r="G397" s="9" t="n"/>
      <c r="H397" s="24">
        <f>IF(OR(E397="",F397=""),"",ROUND(E397*(1-IFERROR(VLOOKUP(F397,Settings!$A$2:$C$10,2,FALSE),0))-IFERROR(VLOOKUP(F397,Settings!$A$2:$C$10,3,FALSE),0)-N(G397)-IF(N(G397)&gt;0,Settings!$B$14,0)-Settings!$B$13,2))</f>
        <v/>
      </c>
      <c r="I397" s="23">
        <f>IF(OR(D397="",H397=""),"",IF(D397&lt;=H397,"Yes","No"))</f>
        <v/>
      </c>
    </row>
    <row r="398">
      <c r="A398" s="22" t="n"/>
      <c r="D398" s="9" t="n"/>
      <c r="E398" s="9" t="n"/>
      <c r="G398" s="9" t="n"/>
      <c r="H398" s="24">
        <f>IF(OR(E398="",F398=""),"",ROUND(E398*(1-IFERROR(VLOOKUP(F398,Settings!$A$2:$C$10,2,FALSE),0))-IFERROR(VLOOKUP(F398,Settings!$A$2:$C$10,3,FALSE),0)-N(G398)-IF(N(G398)&gt;0,Settings!$B$14,0)-Settings!$B$13,2))</f>
        <v/>
      </c>
      <c r="I398" s="23">
        <f>IF(OR(D398="",H398=""),"",IF(D398&lt;=H398,"Yes","No"))</f>
        <v/>
      </c>
    </row>
    <row r="399">
      <c r="A399" s="22" t="n"/>
      <c r="D399" s="9" t="n"/>
      <c r="E399" s="9" t="n"/>
      <c r="G399" s="9" t="n"/>
      <c r="H399" s="24">
        <f>IF(OR(E399="",F399=""),"",ROUND(E399*(1-IFERROR(VLOOKUP(F399,Settings!$A$2:$C$10,2,FALSE),0))-IFERROR(VLOOKUP(F399,Settings!$A$2:$C$10,3,FALSE),0)-N(G399)-IF(N(G399)&gt;0,Settings!$B$14,0)-Settings!$B$13,2))</f>
        <v/>
      </c>
      <c r="I399" s="23">
        <f>IF(OR(D399="",H399=""),"",IF(D399&lt;=H399,"Yes","No"))</f>
        <v/>
      </c>
    </row>
    <row r="400">
      <c r="A400" s="22" t="n"/>
      <c r="D400" s="9" t="n"/>
      <c r="E400" s="9" t="n"/>
      <c r="G400" s="9" t="n"/>
      <c r="H400" s="24">
        <f>IF(OR(E400="",F400=""),"",ROUND(E400*(1-IFERROR(VLOOKUP(F400,Settings!$A$2:$C$10,2,FALSE),0))-IFERROR(VLOOKUP(F400,Settings!$A$2:$C$10,3,FALSE),0)-N(G400)-IF(N(G400)&gt;0,Settings!$B$14,0)-Settings!$B$13,2))</f>
        <v/>
      </c>
      <c r="I400" s="23">
        <f>IF(OR(D400="",H400=""),"",IF(D400&lt;=H400,"Yes","No"))</f>
        <v/>
      </c>
    </row>
    <row r="401">
      <c r="A401" s="22" t="n"/>
      <c r="D401" s="9" t="n"/>
      <c r="E401" s="9" t="n"/>
      <c r="G401" s="9" t="n"/>
      <c r="H401" s="24">
        <f>IF(OR(E401="",F401=""),"",ROUND(E401*(1-IFERROR(VLOOKUP(F401,Settings!$A$2:$C$10,2,FALSE),0))-IFERROR(VLOOKUP(F401,Settings!$A$2:$C$10,3,FALSE),0)-N(G401)-IF(N(G401)&gt;0,Settings!$B$14,0)-Settings!$B$13,2))</f>
        <v/>
      </c>
      <c r="I401" s="23">
        <f>IF(OR(D401="",H401=""),"",IF(D401&lt;=H401,"Yes","No"))</f>
        <v/>
      </c>
    </row>
    <row r="402">
      <c r="A402" s="22" t="n"/>
      <c r="D402" s="9" t="n"/>
      <c r="E402" s="9" t="n"/>
      <c r="G402" s="9" t="n"/>
      <c r="H402" s="24">
        <f>IF(OR(E402="",F402=""),"",ROUND(E402*(1-IFERROR(VLOOKUP(F402,Settings!$A$2:$C$10,2,FALSE),0))-IFERROR(VLOOKUP(F402,Settings!$A$2:$C$10,3,FALSE),0)-N(G402)-IF(N(G402)&gt;0,Settings!$B$14,0)-Settings!$B$13,2))</f>
        <v/>
      </c>
      <c r="I402" s="23">
        <f>IF(OR(D402="",H402=""),"",IF(D402&lt;=H402,"Yes","No"))</f>
        <v/>
      </c>
    </row>
    <row r="403">
      <c r="A403" s="22" t="n"/>
      <c r="D403" s="9" t="n"/>
      <c r="E403" s="9" t="n"/>
      <c r="G403" s="9" t="n"/>
      <c r="H403" s="24">
        <f>IF(OR(E403="",F403=""),"",ROUND(E403*(1-IFERROR(VLOOKUP(F403,Settings!$A$2:$C$10,2,FALSE),0))-IFERROR(VLOOKUP(F403,Settings!$A$2:$C$10,3,FALSE),0)-N(G403)-IF(N(G403)&gt;0,Settings!$B$14,0)-Settings!$B$13,2))</f>
        <v/>
      </c>
      <c r="I403" s="23">
        <f>IF(OR(D403="",H403=""),"",IF(D403&lt;=H403,"Yes","No"))</f>
        <v/>
      </c>
    </row>
    <row r="404">
      <c r="A404" s="22" t="n"/>
      <c r="D404" s="9" t="n"/>
      <c r="E404" s="9" t="n"/>
      <c r="G404" s="9" t="n"/>
      <c r="H404" s="24">
        <f>IF(OR(E404="",F404=""),"",ROUND(E404*(1-IFERROR(VLOOKUP(F404,Settings!$A$2:$C$10,2,FALSE),0))-IFERROR(VLOOKUP(F404,Settings!$A$2:$C$10,3,FALSE),0)-N(G404)-IF(N(G404)&gt;0,Settings!$B$14,0)-Settings!$B$13,2))</f>
        <v/>
      </c>
      <c r="I404" s="23">
        <f>IF(OR(D404="",H404=""),"",IF(D404&lt;=H404,"Yes","No"))</f>
        <v/>
      </c>
    </row>
    <row r="405">
      <c r="A405" s="22" t="n"/>
      <c r="D405" s="9" t="n"/>
      <c r="E405" s="9" t="n"/>
      <c r="G405" s="9" t="n"/>
      <c r="H405" s="24">
        <f>IF(OR(E405="",F405=""),"",ROUND(E405*(1-IFERROR(VLOOKUP(F405,Settings!$A$2:$C$10,2,FALSE),0))-IFERROR(VLOOKUP(F405,Settings!$A$2:$C$10,3,FALSE),0)-N(G405)-IF(N(G405)&gt;0,Settings!$B$14,0)-Settings!$B$13,2))</f>
        <v/>
      </c>
      <c r="I405" s="23">
        <f>IF(OR(D405="",H405=""),"",IF(D405&lt;=H405,"Yes","No"))</f>
        <v/>
      </c>
    </row>
    <row r="406">
      <c r="A406" s="22" t="n"/>
      <c r="D406" s="9" t="n"/>
      <c r="E406" s="9" t="n"/>
      <c r="G406" s="9" t="n"/>
      <c r="H406" s="24">
        <f>IF(OR(E406="",F406=""),"",ROUND(E406*(1-IFERROR(VLOOKUP(F406,Settings!$A$2:$C$10,2,FALSE),0))-IFERROR(VLOOKUP(F406,Settings!$A$2:$C$10,3,FALSE),0)-N(G406)-IF(N(G406)&gt;0,Settings!$B$14,0)-Settings!$B$13,2))</f>
        <v/>
      </c>
      <c r="I406" s="23">
        <f>IF(OR(D406="",H406=""),"",IF(D406&lt;=H406,"Yes","No"))</f>
        <v/>
      </c>
    </row>
    <row r="407">
      <c r="A407" s="22" t="n"/>
      <c r="D407" s="9" t="n"/>
      <c r="E407" s="9" t="n"/>
      <c r="G407" s="9" t="n"/>
      <c r="H407" s="24">
        <f>IF(OR(E407="",F407=""),"",ROUND(E407*(1-IFERROR(VLOOKUP(F407,Settings!$A$2:$C$10,2,FALSE),0))-IFERROR(VLOOKUP(F407,Settings!$A$2:$C$10,3,FALSE),0)-N(G407)-IF(N(G407)&gt;0,Settings!$B$14,0)-Settings!$B$13,2))</f>
        <v/>
      </c>
      <c r="I407" s="23">
        <f>IF(OR(D407="",H407=""),"",IF(D407&lt;=H407,"Yes","No"))</f>
        <v/>
      </c>
    </row>
    <row r="408">
      <c r="A408" s="22" t="n"/>
      <c r="D408" s="9" t="n"/>
      <c r="E408" s="9" t="n"/>
      <c r="G408" s="9" t="n"/>
      <c r="H408" s="24">
        <f>IF(OR(E408="",F408=""),"",ROUND(E408*(1-IFERROR(VLOOKUP(F408,Settings!$A$2:$C$10,2,FALSE),0))-IFERROR(VLOOKUP(F408,Settings!$A$2:$C$10,3,FALSE),0)-N(G408)-IF(N(G408)&gt;0,Settings!$B$14,0)-Settings!$B$13,2))</f>
        <v/>
      </c>
      <c r="I408" s="23">
        <f>IF(OR(D408="",H408=""),"",IF(D408&lt;=H408,"Yes","No"))</f>
        <v/>
      </c>
    </row>
    <row r="409">
      <c r="A409" s="22" t="n"/>
      <c r="D409" s="9" t="n"/>
      <c r="E409" s="9" t="n"/>
      <c r="G409" s="9" t="n"/>
      <c r="H409" s="24">
        <f>IF(OR(E409="",F409=""),"",ROUND(E409*(1-IFERROR(VLOOKUP(F409,Settings!$A$2:$C$10,2,FALSE),0))-IFERROR(VLOOKUP(F409,Settings!$A$2:$C$10,3,FALSE),0)-N(G409)-IF(N(G409)&gt;0,Settings!$B$14,0)-Settings!$B$13,2))</f>
        <v/>
      </c>
      <c r="I409" s="23">
        <f>IF(OR(D409="",H409=""),"",IF(D409&lt;=H409,"Yes","No"))</f>
        <v/>
      </c>
    </row>
    <row r="410">
      <c r="A410" s="22" t="n"/>
      <c r="D410" s="9" t="n"/>
      <c r="E410" s="9" t="n"/>
      <c r="G410" s="9" t="n"/>
      <c r="H410" s="24">
        <f>IF(OR(E410="",F410=""),"",ROUND(E410*(1-IFERROR(VLOOKUP(F410,Settings!$A$2:$C$10,2,FALSE),0))-IFERROR(VLOOKUP(F410,Settings!$A$2:$C$10,3,FALSE),0)-N(G410)-IF(N(G410)&gt;0,Settings!$B$14,0)-Settings!$B$13,2))</f>
        <v/>
      </c>
      <c r="I410" s="23">
        <f>IF(OR(D410="",H410=""),"",IF(D410&lt;=H410,"Yes","No"))</f>
        <v/>
      </c>
    </row>
    <row r="411">
      <c r="A411" s="22" t="n"/>
      <c r="D411" s="9" t="n"/>
      <c r="E411" s="9" t="n"/>
      <c r="G411" s="9" t="n"/>
      <c r="H411" s="24">
        <f>IF(OR(E411="",F411=""),"",ROUND(E411*(1-IFERROR(VLOOKUP(F411,Settings!$A$2:$C$10,2,FALSE),0))-IFERROR(VLOOKUP(F411,Settings!$A$2:$C$10,3,FALSE),0)-N(G411)-IF(N(G411)&gt;0,Settings!$B$14,0)-Settings!$B$13,2))</f>
        <v/>
      </c>
      <c r="I411" s="23">
        <f>IF(OR(D411="",H411=""),"",IF(D411&lt;=H411,"Yes","No"))</f>
        <v/>
      </c>
    </row>
    <row r="412">
      <c r="A412" s="22" t="n"/>
      <c r="D412" s="9" t="n"/>
      <c r="E412" s="9" t="n"/>
      <c r="G412" s="9" t="n"/>
      <c r="H412" s="24">
        <f>IF(OR(E412="",F412=""),"",ROUND(E412*(1-IFERROR(VLOOKUP(F412,Settings!$A$2:$C$10,2,FALSE),0))-IFERROR(VLOOKUP(F412,Settings!$A$2:$C$10,3,FALSE),0)-N(G412)-IF(N(G412)&gt;0,Settings!$B$14,0)-Settings!$B$13,2))</f>
        <v/>
      </c>
      <c r="I412" s="23">
        <f>IF(OR(D412="",H412=""),"",IF(D412&lt;=H412,"Yes","No"))</f>
        <v/>
      </c>
    </row>
    <row r="413">
      <c r="A413" s="22" t="n"/>
      <c r="D413" s="9" t="n"/>
      <c r="E413" s="9" t="n"/>
      <c r="G413" s="9" t="n"/>
      <c r="H413" s="24">
        <f>IF(OR(E413="",F413=""),"",ROUND(E413*(1-IFERROR(VLOOKUP(F413,Settings!$A$2:$C$10,2,FALSE),0))-IFERROR(VLOOKUP(F413,Settings!$A$2:$C$10,3,FALSE),0)-N(G413)-IF(N(G413)&gt;0,Settings!$B$14,0)-Settings!$B$13,2))</f>
        <v/>
      </c>
      <c r="I413" s="23">
        <f>IF(OR(D413="",H413=""),"",IF(D413&lt;=H413,"Yes","No"))</f>
        <v/>
      </c>
    </row>
    <row r="414">
      <c r="A414" s="22" t="n"/>
      <c r="D414" s="9" t="n"/>
      <c r="E414" s="9" t="n"/>
      <c r="G414" s="9" t="n"/>
      <c r="H414" s="24">
        <f>IF(OR(E414="",F414=""),"",ROUND(E414*(1-IFERROR(VLOOKUP(F414,Settings!$A$2:$C$10,2,FALSE),0))-IFERROR(VLOOKUP(F414,Settings!$A$2:$C$10,3,FALSE),0)-N(G414)-IF(N(G414)&gt;0,Settings!$B$14,0)-Settings!$B$13,2))</f>
        <v/>
      </c>
      <c r="I414" s="23">
        <f>IF(OR(D414="",H414=""),"",IF(D414&lt;=H414,"Yes","No"))</f>
        <v/>
      </c>
    </row>
    <row r="415">
      <c r="A415" s="22" t="n"/>
      <c r="D415" s="9" t="n"/>
      <c r="E415" s="9" t="n"/>
      <c r="G415" s="9" t="n"/>
      <c r="H415" s="24">
        <f>IF(OR(E415="",F415=""),"",ROUND(E415*(1-IFERROR(VLOOKUP(F415,Settings!$A$2:$C$10,2,FALSE),0))-IFERROR(VLOOKUP(F415,Settings!$A$2:$C$10,3,FALSE),0)-N(G415)-IF(N(G415)&gt;0,Settings!$B$14,0)-Settings!$B$13,2))</f>
        <v/>
      </c>
      <c r="I415" s="23">
        <f>IF(OR(D415="",H415=""),"",IF(D415&lt;=H415,"Yes","No"))</f>
        <v/>
      </c>
    </row>
    <row r="416">
      <c r="A416" s="22" t="n"/>
      <c r="D416" s="9" t="n"/>
      <c r="E416" s="9" t="n"/>
      <c r="G416" s="9" t="n"/>
      <c r="H416" s="24">
        <f>IF(OR(E416="",F416=""),"",ROUND(E416*(1-IFERROR(VLOOKUP(F416,Settings!$A$2:$C$10,2,FALSE),0))-IFERROR(VLOOKUP(F416,Settings!$A$2:$C$10,3,FALSE),0)-N(G416)-IF(N(G416)&gt;0,Settings!$B$14,0)-Settings!$B$13,2))</f>
        <v/>
      </c>
      <c r="I416" s="23">
        <f>IF(OR(D416="",H416=""),"",IF(D416&lt;=H416,"Yes","No"))</f>
        <v/>
      </c>
    </row>
    <row r="417">
      <c r="A417" s="22" t="n"/>
      <c r="D417" s="9" t="n"/>
      <c r="E417" s="9" t="n"/>
      <c r="G417" s="9" t="n"/>
      <c r="H417" s="24">
        <f>IF(OR(E417="",F417=""),"",ROUND(E417*(1-IFERROR(VLOOKUP(F417,Settings!$A$2:$C$10,2,FALSE),0))-IFERROR(VLOOKUP(F417,Settings!$A$2:$C$10,3,FALSE),0)-N(G417)-IF(N(G417)&gt;0,Settings!$B$14,0)-Settings!$B$13,2))</f>
        <v/>
      </c>
      <c r="I417" s="23">
        <f>IF(OR(D417="",H417=""),"",IF(D417&lt;=H417,"Yes","No"))</f>
        <v/>
      </c>
    </row>
    <row r="418">
      <c r="A418" s="22" t="n"/>
      <c r="D418" s="9" t="n"/>
      <c r="E418" s="9" t="n"/>
      <c r="G418" s="9" t="n"/>
      <c r="H418" s="24">
        <f>IF(OR(E418="",F418=""),"",ROUND(E418*(1-IFERROR(VLOOKUP(F418,Settings!$A$2:$C$10,2,FALSE),0))-IFERROR(VLOOKUP(F418,Settings!$A$2:$C$10,3,FALSE),0)-N(G418)-IF(N(G418)&gt;0,Settings!$B$14,0)-Settings!$B$13,2))</f>
        <v/>
      </c>
      <c r="I418" s="23">
        <f>IF(OR(D418="",H418=""),"",IF(D418&lt;=H418,"Yes","No"))</f>
        <v/>
      </c>
    </row>
    <row r="419">
      <c r="A419" s="22" t="n"/>
      <c r="D419" s="9" t="n"/>
      <c r="E419" s="9" t="n"/>
      <c r="G419" s="9" t="n"/>
      <c r="H419" s="24">
        <f>IF(OR(E419="",F419=""),"",ROUND(E419*(1-IFERROR(VLOOKUP(F419,Settings!$A$2:$C$10,2,FALSE),0))-IFERROR(VLOOKUP(F419,Settings!$A$2:$C$10,3,FALSE),0)-N(G419)-IF(N(G419)&gt;0,Settings!$B$14,0)-Settings!$B$13,2))</f>
        <v/>
      </c>
      <c r="I419" s="23">
        <f>IF(OR(D419="",H419=""),"",IF(D419&lt;=H419,"Yes","No"))</f>
        <v/>
      </c>
    </row>
    <row r="420">
      <c r="A420" s="22" t="n"/>
      <c r="D420" s="9" t="n"/>
      <c r="E420" s="9" t="n"/>
      <c r="G420" s="9" t="n"/>
      <c r="H420" s="24">
        <f>IF(OR(E420="",F420=""),"",ROUND(E420*(1-IFERROR(VLOOKUP(F420,Settings!$A$2:$C$10,2,FALSE),0))-IFERROR(VLOOKUP(F420,Settings!$A$2:$C$10,3,FALSE),0)-N(G420)-IF(N(G420)&gt;0,Settings!$B$14,0)-Settings!$B$13,2))</f>
        <v/>
      </c>
      <c r="I420" s="23">
        <f>IF(OR(D420="",H420=""),"",IF(D420&lt;=H420,"Yes","No"))</f>
        <v/>
      </c>
    </row>
    <row r="421">
      <c r="A421" s="22" t="n"/>
      <c r="D421" s="9" t="n"/>
      <c r="E421" s="9" t="n"/>
      <c r="G421" s="9" t="n"/>
      <c r="H421" s="24">
        <f>IF(OR(E421="",F421=""),"",ROUND(E421*(1-IFERROR(VLOOKUP(F421,Settings!$A$2:$C$10,2,FALSE),0))-IFERROR(VLOOKUP(F421,Settings!$A$2:$C$10,3,FALSE),0)-N(G421)-IF(N(G421)&gt;0,Settings!$B$14,0)-Settings!$B$13,2))</f>
        <v/>
      </c>
      <c r="I421" s="23">
        <f>IF(OR(D421="",H421=""),"",IF(D421&lt;=H421,"Yes","No"))</f>
        <v/>
      </c>
    </row>
    <row r="422">
      <c r="A422" s="22" t="n"/>
      <c r="D422" s="9" t="n"/>
      <c r="E422" s="9" t="n"/>
      <c r="G422" s="9" t="n"/>
      <c r="H422" s="24">
        <f>IF(OR(E422="",F422=""),"",ROUND(E422*(1-IFERROR(VLOOKUP(F422,Settings!$A$2:$C$10,2,FALSE),0))-IFERROR(VLOOKUP(F422,Settings!$A$2:$C$10,3,FALSE),0)-N(G422)-IF(N(G422)&gt;0,Settings!$B$14,0)-Settings!$B$13,2))</f>
        <v/>
      </c>
      <c r="I422" s="23">
        <f>IF(OR(D422="",H422=""),"",IF(D422&lt;=H422,"Yes","No"))</f>
        <v/>
      </c>
    </row>
    <row r="423">
      <c r="A423" s="22" t="n"/>
      <c r="D423" s="9" t="n"/>
      <c r="E423" s="9" t="n"/>
      <c r="G423" s="9" t="n"/>
      <c r="H423" s="24">
        <f>IF(OR(E423="",F423=""),"",ROUND(E423*(1-IFERROR(VLOOKUP(F423,Settings!$A$2:$C$10,2,FALSE),0))-IFERROR(VLOOKUP(F423,Settings!$A$2:$C$10,3,FALSE),0)-N(G423)-IF(N(G423)&gt;0,Settings!$B$14,0)-Settings!$B$13,2))</f>
        <v/>
      </c>
      <c r="I423" s="23">
        <f>IF(OR(D423="",H423=""),"",IF(D423&lt;=H423,"Yes","No"))</f>
        <v/>
      </c>
    </row>
    <row r="424">
      <c r="A424" s="22" t="n"/>
      <c r="D424" s="9" t="n"/>
      <c r="E424" s="9" t="n"/>
      <c r="G424" s="9" t="n"/>
      <c r="H424" s="24">
        <f>IF(OR(E424="",F424=""),"",ROUND(E424*(1-IFERROR(VLOOKUP(F424,Settings!$A$2:$C$10,2,FALSE),0))-IFERROR(VLOOKUP(F424,Settings!$A$2:$C$10,3,FALSE),0)-N(G424)-IF(N(G424)&gt;0,Settings!$B$14,0)-Settings!$B$13,2))</f>
        <v/>
      </c>
      <c r="I424" s="23">
        <f>IF(OR(D424="",H424=""),"",IF(D424&lt;=H424,"Yes","No"))</f>
        <v/>
      </c>
    </row>
    <row r="425">
      <c r="A425" s="22" t="n"/>
      <c r="D425" s="9" t="n"/>
      <c r="E425" s="9" t="n"/>
      <c r="G425" s="9" t="n"/>
      <c r="H425" s="24">
        <f>IF(OR(E425="",F425=""),"",ROUND(E425*(1-IFERROR(VLOOKUP(F425,Settings!$A$2:$C$10,2,FALSE),0))-IFERROR(VLOOKUP(F425,Settings!$A$2:$C$10,3,FALSE),0)-N(G425)-IF(N(G425)&gt;0,Settings!$B$14,0)-Settings!$B$13,2))</f>
        <v/>
      </c>
      <c r="I425" s="23">
        <f>IF(OR(D425="",H425=""),"",IF(D425&lt;=H425,"Yes","No"))</f>
        <v/>
      </c>
    </row>
    <row r="426">
      <c r="A426" s="22" t="n"/>
      <c r="D426" s="9" t="n"/>
      <c r="E426" s="9" t="n"/>
      <c r="G426" s="9" t="n"/>
      <c r="H426" s="24">
        <f>IF(OR(E426="",F426=""),"",ROUND(E426*(1-IFERROR(VLOOKUP(F426,Settings!$A$2:$C$10,2,FALSE),0))-IFERROR(VLOOKUP(F426,Settings!$A$2:$C$10,3,FALSE),0)-N(G426)-IF(N(G426)&gt;0,Settings!$B$14,0)-Settings!$B$13,2))</f>
        <v/>
      </c>
      <c r="I426" s="23">
        <f>IF(OR(D426="",H426=""),"",IF(D426&lt;=H426,"Yes","No"))</f>
        <v/>
      </c>
    </row>
    <row r="427">
      <c r="A427" s="22" t="n"/>
      <c r="D427" s="9" t="n"/>
      <c r="E427" s="9" t="n"/>
      <c r="G427" s="9" t="n"/>
      <c r="H427" s="24">
        <f>IF(OR(E427="",F427=""),"",ROUND(E427*(1-IFERROR(VLOOKUP(F427,Settings!$A$2:$C$10,2,FALSE),0))-IFERROR(VLOOKUP(F427,Settings!$A$2:$C$10,3,FALSE),0)-N(G427)-IF(N(G427)&gt;0,Settings!$B$14,0)-Settings!$B$13,2))</f>
        <v/>
      </c>
      <c r="I427" s="23">
        <f>IF(OR(D427="",H427=""),"",IF(D427&lt;=H427,"Yes","No"))</f>
        <v/>
      </c>
    </row>
    <row r="428">
      <c r="A428" s="22" t="n"/>
      <c r="D428" s="9" t="n"/>
      <c r="E428" s="9" t="n"/>
      <c r="G428" s="9" t="n"/>
      <c r="H428" s="24">
        <f>IF(OR(E428="",F428=""),"",ROUND(E428*(1-IFERROR(VLOOKUP(F428,Settings!$A$2:$C$10,2,FALSE),0))-IFERROR(VLOOKUP(F428,Settings!$A$2:$C$10,3,FALSE),0)-N(G428)-IF(N(G428)&gt;0,Settings!$B$14,0)-Settings!$B$13,2))</f>
        <v/>
      </c>
      <c r="I428" s="23">
        <f>IF(OR(D428="",H428=""),"",IF(D428&lt;=H428,"Yes","No"))</f>
        <v/>
      </c>
    </row>
    <row r="429">
      <c r="A429" s="22" t="n"/>
      <c r="D429" s="9" t="n"/>
      <c r="E429" s="9" t="n"/>
      <c r="G429" s="9" t="n"/>
      <c r="H429" s="24">
        <f>IF(OR(E429="",F429=""),"",ROUND(E429*(1-IFERROR(VLOOKUP(F429,Settings!$A$2:$C$10,2,FALSE),0))-IFERROR(VLOOKUP(F429,Settings!$A$2:$C$10,3,FALSE),0)-N(G429)-IF(N(G429)&gt;0,Settings!$B$14,0)-Settings!$B$13,2))</f>
        <v/>
      </c>
      <c r="I429" s="23">
        <f>IF(OR(D429="",H429=""),"",IF(D429&lt;=H429,"Yes","No"))</f>
        <v/>
      </c>
    </row>
    <row r="430">
      <c r="A430" s="22" t="n"/>
      <c r="D430" s="9" t="n"/>
      <c r="E430" s="9" t="n"/>
      <c r="G430" s="9" t="n"/>
      <c r="H430" s="24">
        <f>IF(OR(E430="",F430=""),"",ROUND(E430*(1-IFERROR(VLOOKUP(F430,Settings!$A$2:$C$10,2,FALSE),0))-IFERROR(VLOOKUP(F430,Settings!$A$2:$C$10,3,FALSE),0)-N(G430)-IF(N(G430)&gt;0,Settings!$B$14,0)-Settings!$B$13,2))</f>
        <v/>
      </c>
      <c r="I430" s="23">
        <f>IF(OR(D430="",H430=""),"",IF(D430&lt;=H430,"Yes","No"))</f>
        <v/>
      </c>
    </row>
    <row r="431">
      <c r="A431" s="22" t="n"/>
      <c r="D431" s="9" t="n"/>
      <c r="E431" s="9" t="n"/>
      <c r="G431" s="9" t="n"/>
      <c r="H431" s="24">
        <f>IF(OR(E431="",F431=""),"",ROUND(E431*(1-IFERROR(VLOOKUP(F431,Settings!$A$2:$C$10,2,FALSE),0))-IFERROR(VLOOKUP(F431,Settings!$A$2:$C$10,3,FALSE),0)-N(G431)-IF(N(G431)&gt;0,Settings!$B$14,0)-Settings!$B$13,2))</f>
        <v/>
      </c>
      <c r="I431" s="23">
        <f>IF(OR(D431="",H431=""),"",IF(D431&lt;=H431,"Yes","No"))</f>
        <v/>
      </c>
    </row>
    <row r="432">
      <c r="A432" s="22" t="n"/>
      <c r="D432" s="9" t="n"/>
      <c r="E432" s="9" t="n"/>
      <c r="G432" s="9" t="n"/>
      <c r="H432" s="24">
        <f>IF(OR(E432="",F432=""),"",ROUND(E432*(1-IFERROR(VLOOKUP(F432,Settings!$A$2:$C$10,2,FALSE),0))-IFERROR(VLOOKUP(F432,Settings!$A$2:$C$10,3,FALSE),0)-N(G432)-IF(N(G432)&gt;0,Settings!$B$14,0)-Settings!$B$13,2))</f>
        <v/>
      </c>
      <c r="I432" s="23">
        <f>IF(OR(D432="",H432=""),"",IF(D432&lt;=H432,"Yes","No"))</f>
        <v/>
      </c>
    </row>
    <row r="433">
      <c r="A433" s="22" t="n"/>
      <c r="D433" s="9" t="n"/>
      <c r="E433" s="9" t="n"/>
      <c r="G433" s="9" t="n"/>
      <c r="H433" s="24">
        <f>IF(OR(E433="",F433=""),"",ROUND(E433*(1-IFERROR(VLOOKUP(F433,Settings!$A$2:$C$10,2,FALSE),0))-IFERROR(VLOOKUP(F433,Settings!$A$2:$C$10,3,FALSE),0)-N(G433)-IF(N(G433)&gt;0,Settings!$B$14,0)-Settings!$B$13,2))</f>
        <v/>
      </c>
      <c r="I433" s="23">
        <f>IF(OR(D433="",H433=""),"",IF(D433&lt;=H433,"Yes","No"))</f>
        <v/>
      </c>
    </row>
    <row r="434">
      <c r="A434" s="22" t="n"/>
      <c r="D434" s="9" t="n"/>
      <c r="E434" s="9" t="n"/>
      <c r="G434" s="9" t="n"/>
      <c r="H434" s="24">
        <f>IF(OR(E434="",F434=""),"",ROUND(E434*(1-IFERROR(VLOOKUP(F434,Settings!$A$2:$C$10,2,FALSE),0))-IFERROR(VLOOKUP(F434,Settings!$A$2:$C$10,3,FALSE),0)-N(G434)-IF(N(G434)&gt;0,Settings!$B$14,0)-Settings!$B$13,2))</f>
        <v/>
      </c>
      <c r="I434" s="23">
        <f>IF(OR(D434="",H434=""),"",IF(D434&lt;=H434,"Yes","No"))</f>
        <v/>
      </c>
    </row>
    <row r="435">
      <c r="A435" s="22" t="n"/>
      <c r="D435" s="9" t="n"/>
      <c r="E435" s="9" t="n"/>
      <c r="G435" s="9" t="n"/>
      <c r="H435" s="24">
        <f>IF(OR(E435="",F435=""),"",ROUND(E435*(1-IFERROR(VLOOKUP(F435,Settings!$A$2:$C$10,2,FALSE),0))-IFERROR(VLOOKUP(F435,Settings!$A$2:$C$10,3,FALSE),0)-N(G435)-IF(N(G435)&gt;0,Settings!$B$14,0)-Settings!$B$13,2))</f>
        <v/>
      </c>
      <c r="I435" s="23">
        <f>IF(OR(D435="",H435=""),"",IF(D435&lt;=H435,"Yes","No"))</f>
        <v/>
      </c>
    </row>
    <row r="436">
      <c r="A436" s="22" t="n"/>
      <c r="D436" s="9" t="n"/>
      <c r="E436" s="9" t="n"/>
      <c r="G436" s="9" t="n"/>
      <c r="H436" s="24">
        <f>IF(OR(E436="",F436=""),"",ROUND(E436*(1-IFERROR(VLOOKUP(F436,Settings!$A$2:$C$10,2,FALSE),0))-IFERROR(VLOOKUP(F436,Settings!$A$2:$C$10,3,FALSE),0)-N(G436)-IF(N(G436)&gt;0,Settings!$B$14,0)-Settings!$B$13,2))</f>
        <v/>
      </c>
      <c r="I436" s="23">
        <f>IF(OR(D436="",H436=""),"",IF(D436&lt;=H436,"Yes","No"))</f>
        <v/>
      </c>
    </row>
    <row r="437">
      <c r="A437" s="22" t="n"/>
      <c r="D437" s="9" t="n"/>
      <c r="E437" s="9" t="n"/>
      <c r="G437" s="9" t="n"/>
      <c r="H437" s="24">
        <f>IF(OR(E437="",F437=""),"",ROUND(E437*(1-IFERROR(VLOOKUP(F437,Settings!$A$2:$C$10,2,FALSE),0))-IFERROR(VLOOKUP(F437,Settings!$A$2:$C$10,3,FALSE),0)-N(G437)-IF(N(G437)&gt;0,Settings!$B$14,0)-Settings!$B$13,2))</f>
        <v/>
      </c>
      <c r="I437" s="23">
        <f>IF(OR(D437="",H437=""),"",IF(D437&lt;=H437,"Yes","No"))</f>
        <v/>
      </c>
    </row>
    <row r="438">
      <c r="A438" s="22" t="n"/>
      <c r="D438" s="9" t="n"/>
      <c r="E438" s="9" t="n"/>
      <c r="G438" s="9" t="n"/>
      <c r="H438" s="24">
        <f>IF(OR(E438="",F438=""),"",ROUND(E438*(1-IFERROR(VLOOKUP(F438,Settings!$A$2:$C$10,2,FALSE),0))-IFERROR(VLOOKUP(F438,Settings!$A$2:$C$10,3,FALSE),0)-N(G438)-IF(N(G438)&gt;0,Settings!$B$14,0)-Settings!$B$13,2))</f>
        <v/>
      </c>
      <c r="I438" s="23">
        <f>IF(OR(D438="",H438=""),"",IF(D438&lt;=H438,"Yes","No"))</f>
        <v/>
      </c>
    </row>
    <row r="439">
      <c r="A439" s="22" t="n"/>
      <c r="D439" s="9" t="n"/>
      <c r="E439" s="9" t="n"/>
      <c r="G439" s="9" t="n"/>
      <c r="H439" s="24">
        <f>IF(OR(E439="",F439=""),"",ROUND(E439*(1-IFERROR(VLOOKUP(F439,Settings!$A$2:$C$10,2,FALSE),0))-IFERROR(VLOOKUP(F439,Settings!$A$2:$C$10,3,FALSE),0)-N(G439)-IF(N(G439)&gt;0,Settings!$B$14,0)-Settings!$B$13,2))</f>
        <v/>
      </c>
      <c r="I439" s="23">
        <f>IF(OR(D439="",H439=""),"",IF(D439&lt;=H439,"Yes","No"))</f>
        <v/>
      </c>
    </row>
    <row r="440">
      <c r="A440" s="22" t="n"/>
      <c r="D440" s="9" t="n"/>
      <c r="E440" s="9" t="n"/>
      <c r="G440" s="9" t="n"/>
      <c r="H440" s="24">
        <f>IF(OR(E440="",F440=""),"",ROUND(E440*(1-IFERROR(VLOOKUP(F440,Settings!$A$2:$C$10,2,FALSE),0))-IFERROR(VLOOKUP(F440,Settings!$A$2:$C$10,3,FALSE),0)-N(G440)-IF(N(G440)&gt;0,Settings!$B$14,0)-Settings!$B$13,2))</f>
        <v/>
      </c>
      <c r="I440" s="23">
        <f>IF(OR(D440="",H440=""),"",IF(D440&lt;=H440,"Yes","No"))</f>
        <v/>
      </c>
    </row>
    <row r="441">
      <c r="A441" s="22" t="n"/>
      <c r="D441" s="9" t="n"/>
      <c r="E441" s="9" t="n"/>
      <c r="G441" s="9" t="n"/>
      <c r="H441" s="24">
        <f>IF(OR(E441="",F441=""),"",ROUND(E441*(1-IFERROR(VLOOKUP(F441,Settings!$A$2:$C$10,2,FALSE),0))-IFERROR(VLOOKUP(F441,Settings!$A$2:$C$10,3,FALSE),0)-N(G441)-IF(N(G441)&gt;0,Settings!$B$14,0)-Settings!$B$13,2))</f>
        <v/>
      </c>
      <c r="I441" s="23">
        <f>IF(OR(D441="",H441=""),"",IF(D441&lt;=H441,"Yes","No"))</f>
        <v/>
      </c>
    </row>
    <row r="442">
      <c r="A442" s="22" t="n"/>
      <c r="D442" s="9" t="n"/>
      <c r="E442" s="9" t="n"/>
      <c r="G442" s="9" t="n"/>
      <c r="H442" s="24">
        <f>IF(OR(E442="",F442=""),"",ROUND(E442*(1-IFERROR(VLOOKUP(F442,Settings!$A$2:$C$10,2,FALSE),0))-IFERROR(VLOOKUP(F442,Settings!$A$2:$C$10,3,FALSE),0)-N(G442)-IF(N(G442)&gt;0,Settings!$B$14,0)-Settings!$B$13,2))</f>
        <v/>
      </c>
      <c r="I442" s="23">
        <f>IF(OR(D442="",H442=""),"",IF(D442&lt;=H442,"Yes","No"))</f>
        <v/>
      </c>
    </row>
    <row r="443">
      <c r="A443" s="22" t="n"/>
      <c r="D443" s="9" t="n"/>
      <c r="E443" s="9" t="n"/>
      <c r="G443" s="9" t="n"/>
      <c r="H443" s="24">
        <f>IF(OR(E443="",F443=""),"",ROUND(E443*(1-IFERROR(VLOOKUP(F443,Settings!$A$2:$C$10,2,FALSE),0))-IFERROR(VLOOKUP(F443,Settings!$A$2:$C$10,3,FALSE),0)-N(G443)-IF(N(G443)&gt;0,Settings!$B$14,0)-Settings!$B$13,2))</f>
        <v/>
      </c>
      <c r="I443" s="23">
        <f>IF(OR(D443="",H443=""),"",IF(D443&lt;=H443,"Yes","No"))</f>
        <v/>
      </c>
    </row>
    <row r="444">
      <c r="A444" s="22" t="n"/>
      <c r="D444" s="9" t="n"/>
      <c r="E444" s="9" t="n"/>
      <c r="G444" s="9" t="n"/>
      <c r="H444" s="24">
        <f>IF(OR(E444="",F444=""),"",ROUND(E444*(1-IFERROR(VLOOKUP(F444,Settings!$A$2:$C$10,2,FALSE),0))-IFERROR(VLOOKUP(F444,Settings!$A$2:$C$10,3,FALSE),0)-N(G444)-IF(N(G444)&gt;0,Settings!$B$14,0)-Settings!$B$13,2))</f>
        <v/>
      </c>
      <c r="I444" s="23">
        <f>IF(OR(D444="",H444=""),"",IF(D444&lt;=H444,"Yes","No"))</f>
        <v/>
      </c>
    </row>
    <row r="445">
      <c r="A445" s="22" t="n"/>
      <c r="D445" s="9" t="n"/>
      <c r="E445" s="9" t="n"/>
      <c r="G445" s="9" t="n"/>
      <c r="H445" s="24">
        <f>IF(OR(E445="",F445=""),"",ROUND(E445*(1-IFERROR(VLOOKUP(F445,Settings!$A$2:$C$10,2,FALSE),0))-IFERROR(VLOOKUP(F445,Settings!$A$2:$C$10,3,FALSE),0)-N(G445)-IF(N(G445)&gt;0,Settings!$B$14,0)-Settings!$B$13,2))</f>
        <v/>
      </c>
      <c r="I445" s="23">
        <f>IF(OR(D445="",H445=""),"",IF(D445&lt;=H445,"Yes","No"))</f>
        <v/>
      </c>
    </row>
    <row r="446">
      <c r="A446" s="22" t="n"/>
      <c r="D446" s="9" t="n"/>
      <c r="E446" s="9" t="n"/>
      <c r="G446" s="9" t="n"/>
      <c r="H446" s="24">
        <f>IF(OR(E446="",F446=""),"",ROUND(E446*(1-IFERROR(VLOOKUP(F446,Settings!$A$2:$C$10,2,FALSE),0))-IFERROR(VLOOKUP(F446,Settings!$A$2:$C$10,3,FALSE),0)-N(G446)-IF(N(G446)&gt;0,Settings!$B$14,0)-Settings!$B$13,2))</f>
        <v/>
      </c>
      <c r="I446" s="23">
        <f>IF(OR(D446="",H446=""),"",IF(D446&lt;=H446,"Yes","No"))</f>
        <v/>
      </c>
    </row>
    <row r="447">
      <c r="A447" s="22" t="n"/>
      <c r="D447" s="9" t="n"/>
      <c r="E447" s="9" t="n"/>
      <c r="G447" s="9" t="n"/>
      <c r="H447" s="24">
        <f>IF(OR(E447="",F447=""),"",ROUND(E447*(1-IFERROR(VLOOKUP(F447,Settings!$A$2:$C$10,2,FALSE),0))-IFERROR(VLOOKUP(F447,Settings!$A$2:$C$10,3,FALSE),0)-N(G447)-IF(N(G447)&gt;0,Settings!$B$14,0)-Settings!$B$13,2))</f>
        <v/>
      </c>
      <c r="I447" s="23">
        <f>IF(OR(D447="",H447=""),"",IF(D447&lt;=H447,"Yes","No"))</f>
        <v/>
      </c>
    </row>
    <row r="448">
      <c r="A448" s="22" t="n"/>
      <c r="D448" s="9" t="n"/>
      <c r="E448" s="9" t="n"/>
      <c r="G448" s="9" t="n"/>
      <c r="H448" s="24">
        <f>IF(OR(E448="",F448=""),"",ROUND(E448*(1-IFERROR(VLOOKUP(F448,Settings!$A$2:$C$10,2,FALSE),0))-IFERROR(VLOOKUP(F448,Settings!$A$2:$C$10,3,FALSE),0)-N(G448)-IF(N(G448)&gt;0,Settings!$B$14,0)-Settings!$B$13,2))</f>
        <v/>
      </c>
      <c r="I448" s="23">
        <f>IF(OR(D448="",H448=""),"",IF(D448&lt;=H448,"Yes","No"))</f>
        <v/>
      </c>
    </row>
    <row r="449">
      <c r="A449" s="22" t="n"/>
      <c r="D449" s="9" t="n"/>
      <c r="E449" s="9" t="n"/>
      <c r="G449" s="9" t="n"/>
      <c r="H449" s="24">
        <f>IF(OR(E449="",F449=""),"",ROUND(E449*(1-IFERROR(VLOOKUP(F449,Settings!$A$2:$C$10,2,FALSE),0))-IFERROR(VLOOKUP(F449,Settings!$A$2:$C$10,3,FALSE),0)-N(G449)-IF(N(G449)&gt;0,Settings!$B$14,0)-Settings!$B$13,2))</f>
        <v/>
      </c>
      <c r="I449" s="23">
        <f>IF(OR(D449="",H449=""),"",IF(D449&lt;=H449,"Yes","No"))</f>
        <v/>
      </c>
    </row>
    <row r="450">
      <c r="A450" s="22" t="n"/>
      <c r="D450" s="9" t="n"/>
      <c r="E450" s="9" t="n"/>
      <c r="G450" s="9" t="n"/>
      <c r="H450" s="24">
        <f>IF(OR(E450="",F450=""),"",ROUND(E450*(1-IFERROR(VLOOKUP(F450,Settings!$A$2:$C$10,2,FALSE),0))-IFERROR(VLOOKUP(F450,Settings!$A$2:$C$10,3,FALSE),0)-N(G450)-IF(N(G450)&gt;0,Settings!$B$14,0)-Settings!$B$13,2))</f>
        <v/>
      </c>
      <c r="I450" s="23">
        <f>IF(OR(D450="",H450=""),"",IF(D450&lt;=H450,"Yes","No"))</f>
        <v/>
      </c>
    </row>
    <row r="451">
      <c r="A451" s="22" t="n"/>
      <c r="D451" s="9" t="n"/>
      <c r="E451" s="9" t="n"/>
      <c r="G451" s="9" t="n"/>
      <c r="H451" s="24">
        <f>IF(OR(E451="",F451=""),"",ROUND(E451*(1-IFERROR(VLOOKUP(F451,Settings!$A$2:$C$10,2,FALSE),0))-IFERROR(VLOOKUP(F451,Settings!$A$2:$C$10,3,FALSE),0)-N(G451)-IF(N(G451)&gt;0,Settings!$B$14,0)-Settings!$B$13,2))</f>
        <v/>
      </c>
      <c r="I451" s="23">
        <f>IF(OR(D451="",H451=""),"",IF(D451&lt;=H451,"Yes","No"))</f>
        <v/>
      </c>
    </row>
    <row r="452">
      <c r="A452" s="22" t="n"/>
      <c r="D452" s="9" t="n"/>
      <c r="E452" s="9" t="n"/>
      <c r="G452" s="9" t="n"/>
      <c r="H452" s="24">
        <f>IF(OR(E452="",F452=""),"",ROUND(E452*(1-IFERROR(VLOOKUP(F452,Settings!$A$2:$C$10,2,FALSE),0))-IFERROR(VLOOKUP(F452,Settings!$A$2:$C$10,3,FALSE),0)-N(G452)-IF(N(G452)&gt;0,Settings!$B$14,0)-Settings!$B$13,2))</f>
        <v/>
      </c>
      <c r="I452" s="23">
        <f>IF(OR(D452="",H452=""),"",IF(D452&lt;=H452,"Yes","No"))</f>
        <v/>
      </c>
    </row>
    <row r="453">
      <c r="A453" s="22" t="n"/>
      <c r="D453" s="9" t="n"/>
      <c r="E453" s="9" t="n"/>
      <c r="G453" s="9" t="n"/>
      <c r="H453" s="24">
        <f>IF(OR(E453="",F453=""),"",ROUND(E453*(1-IFERROR(VLOOKUP(F453,Settings!$A$2:$C$10,2,FALSE),0))-IFERROR(VLOOKUP(F453,Settings!$A$2:$C$10,3,FALSE),0)-N(G453)-IF(N(G453)&gt;0,Settings!$B$14,0)-Settings!$B$13,2))</f>
        <v/>
      </c>
      <c r="I453" s="23">
        <f>IF(OR(D453="",H453=""),"",IF(D453&lt;=H453,"Yes","No"))</f>
        <v/>
      </c>
    </row>
    <row r="454">
      <c r="A454" s="22" t="n"/>
      <c r="D454" s="9" t="n"/>
      <c r="E454" s="9" t="n"/>
      <c r="G454" s="9" t="n"/>
      <c r="H454" s="24">
        <f>IF(OR(E454="",F454=""),"",ROUND(E454*(1-IFERROR(VLOOKUP(F454,Settings!$A$2:$C$10,2,FALSE),0))-IFERROR(VLOOKUP(F454,Settings!$A$2:$C$10,3,FALSE),0)-N(G454)-IF(N(G454)&gt;0,Settings!$B$14,0)-Settings!$B$13,2))</f>
        <v/>
      </c>
      <c r="I454" s="23">
        <f>IF(OR(D454="",H454=""),"",IF(D454&lt;=H454,"Yes","No"))</f>
        <v/>
      </c>
    </row>
    <row r="455">
      <c r="A455" s="22" t="n"/>
      <c r="D455" s="9" t="n"/>
      <c r="E455" s="9" t="n"/>
      <c r="G455" s="9" t="n"/>
      <c r="H455" s="24">
        <f>IF(OR(E455="",F455=""),"",ROUND(E455*(1-IFERROR(VLOOKUP(F455,Settings!$A$2:$C$10,2,FALSE),0))-IFERROR(VLOOKUP(F455,Settings!$A$2:$C$10,3,FALSE),0)-N(G455)-IF(N(G455)&gt;0,Settings!$B$14,0)-Settings!$B$13,2))</f>
        <v/>
      </c>
      <c r="I455" s="23">
        <f>IF(OR(D455="",H455=""),"",IF(D455&lt;=H455,"Yes","No"))</f>
        <v/>
      </c>
    </row>
    <row r="456">
      <c r="A456" s="22" t="n"/>
      <c r="D456" s="9" t="n"/>
      <c r="E456" s="9" t="n"/>
      <c r="G456" s="9" t="n"/>
      <c r="H456" s="24">
        <f>IF(OR(E456="",F456=""),"",ROUND(E456*(1-IFERROR(VLOOKUP(F456,Settings!$A$2:$C$10,2,FALSE),0))-IFERROR(VLOOKUP(F456,Settings!$A$2:$C$10,3,FALSE),0)-N(G456)-IF(N(G456)&gt;0,Settings!$B$14,0)-Settings!$B$13,2))</f>
        <v/>
      </c>
      <c r="I456" s="23">
        <f>IF(OR(D456="",H456=""),"",IF(D456&lt;=H456,"Yes","No"))</f>
        <v/>
      </c>
    </row>
    <row r="457">
      <c r="A457" s="22" t="n"/>
      <c r="D457" s="9" t="n"/>
      <c r="E457" s="9" t="n"/>
      <c r="G457" s="9" t="n"/>
      <c r="H457" s="24">
        <f>IF(OR(E457="",F457=""),"",ROUND(E457*(1-IFERROR(VLOOKUP(F457,Settings!$A$2:$C$10,2,FALSE),0))-IFERROR(VLOOKUP(F457,Settings!$A$2:$C$10,3,FALSE),0)-N(G457)-IF(N(G457)&gt;0,Settings!$B$14,0)-Settings!$B$13,2))</f>
        <v/>
      </c>
      <c r="I457" s="23">
        <f>IF(OR(D457="",H457=""),"",IF(D457&lt;=H457,"Yes","No"))</f>
        <v/>
      </c>
    </row>
    <row r="458">
      <c r="A458" s="22" t="n"/>
      <c r="D458" s="9" t="n"/>
      <c r="E458" s="9" t="n"/>
      <c r="G458" s="9" t="n"/>
      <c r="H458" s="24">
        <f>IF(OR(E458="",F458=""),"",ROUND(E458*(1-IFERROR(VLOOKUP(F458,Settings!$A$2:$C$10,2,FALSE),0))-IFERROR(VLOOKUP(F458,Settings!$A$2:$C$10,3,FALSE),0)-N(G458)-IF(N(G458)&gt;0,Settings!$B$14,0)-Settings!$B$13,2))</f>
        <v/>
      </c>
      <c r="I458" s="23">
        <f>IF(OR(D458="",H458=""),"",IF(D458&lt;=H458,"Yes","No"))</f>
        <v/>
      </c>
    </row>
    <row r="459">
      <c r="A459" s="22" t="n"/>
      <c r="D459" s="9" t="n"/>
      <c r="E459" s="9" t="n"/>
      <c r="G459" s="9" t="n"/>
      <c r="H459" s="24">
        <f>IF(OR(E459="",F459=""),"",ROUND(E459*(1-IFERROR(VLOOKUP(F459,Settings!$A$2:$C$10,2,FALSE),0))-IFERROR(VLOOKUP(F459,Settings!$A$2:$C$10,3,FALSE),0)-N(G459)-IF(N(G459)&gt;0,Settings!$B$14,0)-Settings!$B$13,2))</f>
        <v/>
      </c>
      <c r="I459" s="23">
        <f>IF(OR(D459="",H459=""),"",IF(D459&lt;=H459,"Yes","No"))</f>
        <v/>
      </c>
    </row>
    <row r="460">
      <c r="A460" s="22" t="n"/>
      <c r="D460" s="9" t="n"/>
      <c r="E460" s="9" t="n"/>
      <c r="G460" s="9" t="n"/>
      <c r="H460" s="24">
        <f>IF(OR(E460="",F460=""),"",ROUND(E460*(1-IFERROR(VLOOKUP(F460,Settings!$A$2:$C$10,2,FALSE),0))-IFERROR(VLOOKUP(F460,Settings!$A$2:$C$10,3,FALSE),0)-N(G460)-IF(N(G460)&gt;0,Settings!$B$14,0)-Settings!$B$13,2))</f>
        <v/>
      </c>
      <c r="I460" s="23">
        <f>IF(OR(D460="",H460=""),"",IF(D460&lt;=H460,"Yes","No"))</f>
        <v/>
      </c>
    </row>
    <row r="461">
      <c r="A461" s="22" t="n"/>
      <c r="D461" s="9" t="n"/>
      <c r="E461" s="9" t="n"/>
      <c r="G461" s="9" t="n"/>
      <c r="H461" s="24">
        <f>IF(OR(E461="",F461=""),"",ROUND(E461*(1-IFERROR(VLOOKUP(F461,Settings!$A$2:$C$10,2,FALSE),0))-IFERROR(VLOOKUP(F461,Settings!$A$2:$C$10,3,FALSE),0)-N(G461)-IF(N(G461)&gt;0,Settings!$B$14,0)-Settings!$B$13,2))</f>
        <v/>
      </c>
      <c r="I461" s="23">
        <f>IF(OR(D461="",H461=""),"",IF(D461&lt;=H461,"Yes","No"))</f>
        <v/>
      </c>
    </row>
    <row r="462">
      <c r="A462" s="22" t="n"/>
      <c r="D462" s="9" t="n"/>
      <c r="E462" s="9" t="n"/>
      <c r="G462" s="9" t="n"/>
      <c r="H462" s="24">
        <f>IF(OR(E462="",F462=""),"",ROUND(E462*(1-IFERROR(VLOOKUP(F462,Settings!$A$2:$C$10,2,FALSE),0))-IFERROR(VLOOKUP(F462,Settings!$A$2:$C$10,3,FALSE),0)-N(G462)-IF(N(G462)&gt;0,Settings!$B$14,0)-Settings!$B$13,2))</f>
        <v/>
      </c>
      <c r="I462" s="23">
        <f>IF(OR(D462="",H462=""),"",IF(D462&lt;=H462,"Yes","No"))</f>
        <v/>
      </c>
    </row>
    <row r="463">
      <c r="A463" s="22" t="n"/>
      <c r="D463" s="9" t="n"/>
      <c r="E463" s="9" t="n"/>
      <c r="G463" s="9" t="n"/>
      <c r="H463" s="24">
        <f>IF(OR(E463="",F463=""),"",ROUND(E463*(1-IFERROR(VLOOKUP(F463,Settings!$A$2:$C$10,2,FALSE),0))-IFERROR(VLOOKUP(F463,Settings!$A$2:$C$10,3,FALSE),0)-N(G463)-IF(N(G463)&gt;0,Settings!$B$14,0)-Settings!$B$13,2))</f>
        <v/>
      </c>
      <c r="I463" s="23">
        <f>IF(OR(D463="",H463=""),"",IF(D463&lt;=H463,"Yes","No"))</f>
        <v/>
      </c>
    </row>
    <row r="464">
      <c r="A464" s="22" t="n"/>
      <c r="D464" s="9" t="n"/>
      <c r="E464" s="9" t="n"/>
      <c r="G464" s="9" t="n"/>
      <c r="H464" s="24">
        <f>IF(OR(E464="",F464=""),"",ROUND(E464*(1-IFERROR(VLOOKUP(F464,Settings!$A$2:$C$10,2,FALSE),0))-IFERROR(VLOOKUP(F464,Settings!$A$2:$C$10,3,FALSE),0)-N(G464)-IF(N(G464)&gt;0,Settings!$B$14,0)-Settings!$B$13,2))</f>
        <v/>
      </c>
      <c r="I464" s="23">
        <f>IF(OR(D464="",H464=""),"",IF(D464&lt;=H464,"Yes","No"))</f>
        <v/>
      </c>
    </row>
    <row r="465">
      <c r="A465" s="22" t="n"/>
      <c r="D465" s="9" t="n"/>
      <c r="E465" s="9" t="n"/>
      <c r="G465" s="9" t="n"/>
      <c r="H465" s="24">
        <f>IF(OR(E465="",F465=""),"",ROUND(E465*(1-IFERROR(VLOOKUP(F465,Settings!$A$2:$C$10,2,FALSE),0))-IFERROR(VLOOKUP(F465,Settings!$A$2:$C$10,3,FALSE),0)-N(G465)-IF(N(G465)&gt;0,Settings!$B$14,0)-Settings!$B$13,2))</f>
        <v/>
      </c>
      <c r="I465" s="23">
        <f>IF(OR(D465="",H465=""),"",IF(D465&lt;=H465,"Yes","No"))</f>
        <v/>
      </c>
    </row>
    <row r="466">
      <c r="A466" s="22" t="n"/>
      <c r="D466" s="9" t="n"/>
      <c r="E466" s="9" t="n"/>
      <c r="G466" s="9" t="n"/>
      <c r="H466" s="24">
        <f>IF(OR(E466="",F466=""),"",ROUND(E466*(1-IFERROR(VLOOKUP(F466,Settings!$A$2:$C$10,2,FALSE),0))-IFERROR(VLOOKUP(F466,Settings!$A$2:$C$10,3,FALSE),0)-N(G466)-IF(N(G466)&gt;0,Settings!$B$14,0)-Settings!$B$13,2))</f>
        <v/>
      </c>
      <c r="I466" s="23">
        <f>IF(OR(D466="",H466=""),"",IF(D466&lt;=H466,"Yes","No"))</f>
        <v/>
      </c>
    </row>
    <row r="467">
      <c r="A467" s="22" t="n"/>
      <c r="D467" s="9" t="n"/>
      <c r="E467" s="9" t="n"/>
      <c r="G467" s="9" t="n"/>
      <c r="H467" s="24">
        <f>IF(OR(E467="",F467=""),"",ROUND(E467*(1-IFERROR(VLOOKUP(F467,Settings!$A$2:$C$10,2,FALSE),0))-IFERROR(VLOOKUP(F467,Settings!$A$2:$C$10,3,FALSE),0)-N(G467)-IF(N(G467)&gt;0,Settings!$B$14,0)-Settings!$B$13,2))</f>
        <v/>
      </c>
      <c r="I467" s="23">
        <f>IF(OR(D467="",H467=""),"",IF(D467&lt;=H467,"Yes","No"))</f>
        <v/>
      </c>
    </row>
    <row r="468">
      <c r="A468" s="22" t="n"/>
      <c r="D468" s="9" t="n"/>
      <c r="E468" s="9" t="n"/>
      <c r="G468" s="9" t="n"/>
      <c r="H468" s="24">
        <f>IF(OR(E468="",F468=""),"",ROUND(E468*(1-IFERROR(VLOOKUP(F468,Settings!$A$2:$C$10,2,FALSE),0))-IFERROR(VLOOKUP(F468,Settings!$A$2:$C$10,3,FALSE),0)-N(G468)-IF(N(G468)&gt;0,Settings!$B$14,0)-Settings!$B$13,2))</f>
        <v/>
      </c>
      <c r="I468" s="23">
        <f>IF(OR(D468="",H468=""),"",IF(D468&lt;=H468,"Yes","No"))</f>
        <v/>
      </c>
    </row>
    <row r="469">
      <c r="A469" s="22" t="n"/>
      <c r="D469" s="9" t="n"/>
      <c r="E469" s="9" t="n"/>
      <c r="G469" s="9" t="n"/>
      <c r="H469" s="24">
        <f>IF(OR(E469="",F469=""),"",ROUND(E469*(1-IFERROR(VLOOKUP(F469,Settings!$A$2:$C$10,2,FALSE),0))-IFERROR(VLOOKUP(F469,Settings!$A$2:$C$10,3,FALSE),0)-N(G469)-IF(N(G469)&gt;0,Settings!$B$14,0)-Settings!$B$13,2))</f>
        <v/>
      </c>
      <c r="I469" s="23">
        <f>IF(OR(D469="",H469=""),"",IF(D469&lt;=H469,"Yes","No"))</f>
        <v/>
      </c>
    </row>
    <row r="470">
      <c r="A470" s="22" t="n"/>
      <c r="D470" s="9" t="n"/>
      <c r="E470" s="9" t="n"/>
      <c r="G470" s="9" t="n"/>
      <c r="H470" s="24">
        <f>IF(OR(E470="",F470=""),"",ROUND(E470*(1-IFERROR(VLOOKUP(F470,Settings!$A$2:$C$10,2,FALSE),0))-IFERROR(VLOOKUP(F470,Settings!$A$2:$C$10,3,FALSE),0)-N(G470)-IF(N(G470)&gt;0,Settings!$B$14,0)-Settings!$B$13,2))</f>
        <v/>
      </c>
      <c r="I470" s="23">
        <f>IF(OR(D470="",H470=""),"",IF(D470&lt;=H470,"Yes","No"))</f>
        <v/>
      </c>
    </row>
    <row r="471">
      <c r="A471" s="22" t="n"/>
      <c r="D471" s="9" t="n"/>
      <c r="E471" s="9" t="n"/>
      <c r="G471" s="9" t="n"/>
      <c r="H471" s="24">
        <f>IF(OR(E471="",F471=""),"",ROUND(E471*(1-IFERROR(VLOOKUP(F471,Settings!$A$2:$C$10,2,FALSE),0))-IFERROR(VLOOKUP(F471,Settings!$A$2:$C$10,3,FALSE),0)-N(G471)-IF(N(G471)&gt;0,Settings!$B$14,0)-Settings!$B$13,2))</f>
        <v/>
      </c>
      <c r="I471" s="23">
        <f>IF(OR(D471="",H471=""),"",IF(D471&lt;=H471,"Yes","No"))</f>
        <v/>
      </c>
    </row>
    <row r="472">
      <c r="A472" s="22" t="n"/>
      <c r="D472" s="9" t="n"/>
      <c r="E472" s="9" t="n"/>
      <c r="G472" s="9" t="n"/>
      <c r="H472" s="24">
        <f>IF(OR(E472="",F472=""),"",ROUND(E472*(1-IFERROR(VLOOKUP(F472,Settings!$A$2:$C$10,2,FALSE),0))-IFERROR(VLOOKUP(F472,Settings!$A$2:$C$10,3,FALSE),0)-N(G472)-IF(N(G472)&gt;0,Settings!$B$14,0)-Settings!$B$13,2))</f>
        <v/>
      </c>
      <c r="I472" s="23">
        <f>IF(OR(D472="",H472=""),"",IF(D472&lt;=H472,"Yes","No"))</f>
        <v/>
      </c>
    </row>
    <row r="473">
      <c r="A473" s="22" t="n"/>
      <c r="D473" s="9" t="n"/>
      <c r="E473" s="9" t="n"/>
      <c r="G473" s="9" t="n"/>
      <c r="H473" s="24">
        <f>IF(OR(E473="",F473=""),"",ROUND(E473*(1-IFERROR(VLOOKUP(F473,Settings!$A$2:$C$10,2,FALSE),0))-IFERROR(VLOOKUP(F473,Settings!$A$2:$C$10,3,FALSE),0)-N(G473)-IF(N(G473)&gt;0,Settings!$B$14,0)-Settings!$B$13,2))</f>
        <v/>
      </c>
      <c r="I473" s="23">
        <f>IF(OR(D473="",H473=""),"",IF(D473&lt;=H473,"Yes","No"))</f>
        <v/>
      </c>
    </row>
    <row r="474">
      <c r="A474" s="22" t="n"/>
      <c r="D474" s="9" t="n"/>
      <c r="E474" s="9" t="n"/>
      <c r="G474" s="9" t="n"/>
      <c r="H474" s="24">
        <f>IF(OR(E474="",F474=""),"",ROUND(E474*(1-IFERROR(VLOOKUP(F474,Settings!$A$2:$C$10,2,FALSE),0))-IFERROR(VLOOKUP(F474,Settings!$A$2:$C$10,3,FALSE),0)-N(G474)-IF(N(G474)&gt;0,Settings!$B$14,0)-Settings!$B$13,2))</f>
        <v/>
      </c>
      <c r="I474" s="23">
        <f>IF(OR(D474="",H474=""),"",IF(D474&lt;=H474,"Yes","No"))</f>
        <v/>
      </c>
    </row>
    <row r="475">
      <c r="A475" s="22" t="n"/>
      <c r="D475" s="9" t="n"/>
      <c r="E475" s="9" t="n"/>
      <c r="G475" s="9" t="n"/>
      <c r="H475" s="24">
        <f>IF(OR(E475="",F475=""),"",ROUND(E475*(1-IFERROR(VLOOKUP(F475,Settings!$A$2:$C$10,2,FALSE),0))-IFERROR(VLOOKUP(F475,Settings!$A$2:$C$10,3,FALSE),0)-N(G475)-IF(N(G475)&gt;0,Settings!$B$14,0)-Settings!$B$13,2))</f>
        <v/>
      </c>
      <c r="I475" s="23">
        <f>IF(OR(D475="",H475=""),"",IF(D475&lt;=H475,"Yes","No"))</f>
        <v/>
      </c>
    </row>
    <row r="476">
      <c r="A476" s="22" t="n"/>
      <c r="D476" s="9" t="n"/>
      <c r="E476" s="9" t="n"/>
      <c r="G476" s="9" t="n"/>
      <c r="H476" s="24">
        <f>IF(OR(E476="",F476=""),"",ROUND(E476*(1-IFERROR(VLOOKUP(F476,Settings!$A$2:$C$10,2,FALSE),0))-IFERROR(VLOOKUP(F476,Settings!$A$2:$C$10,3,FALSE),0)-N(G476)-IF(N(G476)&gt;0,Settings!$B$14,0)-Settings!$B$13,2))</f>
        <v/>
      </c>
      <c r="I476" s="23">
        <f>IF(OR(D476="",H476=""),"",IF(D476&lt;=H476,"Yes","No"))</f>
        <v/>
      </c>
    </row>
    <row r="477">
      <c r="A477" s="22" t="n"/>
      <c r="D477" s="9" t="n"/>
      <c r="E477" s="9" t="n"/>
      <c r="G477" s="9" t="n"/>
      <c r="H477" s="24">
        <f>IF(OR(E477="",F477=""),"",ROUND(E477*(1-IFERROR(VLOOKUP(F477,Settings!$A$2:$C$10,2,FALSE),0))-IFERROR(VLOOKUP(F477,Settings!$A$2:$C$10,3,FALSE),0)-N(G477)-IF(N(G477)&gt;0,Settings!$B$14,0)-Settings!$B$13,2))</f>
        <v/>
      </c>
      <c r="I477" s="23">
        <f>IF(OR(D477="",H477=""),"",IF(D477&lt;=H477,"Yes","No"))</f>
        <v/>
      </c>
    </row>
    <row r="478">
      <c r="A478" s="22" t="n"/>
      <c r="D478" s="9" t="n"/>
      <c r="E478" s="9" t="n"/>
      <c r="G478" s="9" t="n"/>
      <c r="H478" s="24">
        <f>IF(OR(E478="",F478=""),"",ROUND(E478*(1-IFERROR(VLOOKUP(F478,Settings!$A$2:$C$10,2,FALSE),0))-IFERROR(VLOOKUP(F478,Settings!$A$2:$C$10,3,FALSE),0)-N(G478)-IF(N(G478)&gt;0,Settings!$B$14,0)-Settings!$B$13,2))</f>
        <v/>
      </c>
      <c r="I478" s="23">
        <f>IF(OR(D478="",H478=""),"",IF(D478&lt;=H478,"Yes","No"))</f>
        <v/>
      </c>
    </row>
    <row r="479">
      <c r="A479" s="22" t="n"/>
      <c r="D479" s="9" t="n"/>
      <c r="E479" s="9" t="n"/>
      <c r="G479" s="9" t="n"/>
      <c r="H479" s="24">
        <f>IF(OR(E479="",F479=""),"",ROUND(E479*(1-IFERROR(VLOOKUP(F479,Settings!$A$2:$C$10,2,FALSE),0))-IFERROR(VLOOKUP(F479,Settings!$A$2:$C$10,3,FALSE),0)-N(G479)-IF(N(G479)&gt;0,Settings!$B$14,0)-Settings!$B$13,2))</f>
        <v/>
      </c>
      <c r="I479" s="23">
        <f>IF(OR(D479="",H479=""),"",IF(D479&lt;=H479,"Yes","No"))</f>
        <v/>
      </c>
    </row>
    <row r="480">
      <c r="A480" s="22" t="n"/>
      <c r="D480" s="9" t="n"/>
      <c r="E480" s="9" t="n"/>
      <c r="G480" s="9" t="n"/>
      <c r="H480" s="24">
        <f>IF(OR(E480="",F480=""),"",ROUND(E480*(1-IFERROR(VLOOKUP(F480,Settings!$A$2:$C$10,2,FALSE),0))-IFERROR(VLOOKUP(F480,Settings!$A$2:$C$10,3,FALSE),0)-N(G480)-IF(N(G480)&gt;0,Settings!$B$14,0)-Settings!$B$13,2))</f>
        <v/>
      </c>
      <c r="I480" s="23">
        <f>IF(OR(D480="",H480=""),"",IF(D480&lt;=H480,"Yes","No"))</f>
        <v/>
      </c>
    </row>
    <row r="481">
      <c r="A481" s="22" t="n"/>
      <c r="D481" s="9" t="n"/>
      <c r="E481" s="9" t="n"/>
      <c r="G481" s="9" t="n"/>
      <c r="H481" s="24">
        <f>IF(OR(E481="",F481=""),"",ROUND(E481*(1-IFERROR(VLOOKUP(F481,Settings!$A$2:$C$10,2,FALSE),0))-IFERROR(VLOOKUP(F481,Settings!$A$2:$C$10,3,FALSE),0)-N(G481)-IF(N(G481)&gt;0,Settings!$B$14,0)-Settings!$B$13,2))</f>
        <v/>
      </c>
      <c r="I481" s="23">
        <f>IF(OR(D481="",H481=""),"",IF(D481&lt;=H481,"Yes","No"))</f>
        <v/>
      </c>
    </row>
    <row r="482">
      <c r="A482" s="22" t="n"/>
      <c r="D482" s="9" t="n"/>
      <c r="E482" s="9" t="n"/>
      <c r="G482" s="9" t="n"/>
      <c r="H482" s="24">
        <f>IF(OR(E482="",F482=""),"",ROUND(E482*(1-IFERROR(VLOOKUP(F482,Settings!$A$2:$C$10,2,FALSE),0))-IFERROR(VLOOKUP(F482,Settings!$A$2:$C$10,3,FALSE),0)-N(G482)-IF(N(G482)&gt;0,Settings!$B$14,0)-Settings!$B$13,2))</f>
        <v/>
      </c>
      <c r="I482" s="23">
        <f>IF(OR(D482="",H482=""),"",IF(D482&lt;=H482,"Yes","No"))</f>
        <v/>
      </c>
    </row>
    <row r="483">
      <c r="A483" s="22" t="n"/>
      <c r="D483" s="9" t="n"/>
      <c r="E483" s="9" t="n"/>
      <c r="G483" s="9" t="n"/>
      <c r="H483" s="24">
        <f>IF(OR(E483="",F483=""),"",ROUND(E483*(1-IFERROR(VLOOKUP(F483,Settings!$A$2:$C$10,2,FALSE),0))-IFERROR(VLOOKUP(F483,Settings!$A$2:$C$10,3,FALSE),0)-N(G483)-IF(N(G483)&gt;0,Settings!$B$14,0)-Settings!$B$13,2))</f>
        <v/>
      </c>
      <c r="I483" s="23">
        <f>IF(OR(D483="",H483=""),"",IF(D483&lt;=H483,"Yes","No"))</f>
        <v/>
      </c>
    </row>
    <row r="484">
      <c r="A484" s="22" t="n"/>
      <c r="D484" s="9" t="n"/>
      <c r="E484" s="9" t="n"/>
      <c r="G484" s="9" t="n"/>
      <c r="H484" s="24">
        <f>IF(OR(E484="",F484=""),"",ROUND(E484*(1-IFERROR(VLOOKUP(F484,Settings!$A$2:$C$10,2,FALSE),0))-IFERROR(VLOOKUP(F484,Settings!$A$2:$C$10,3,FALSE),0)-N(G484)-IF(N(G484)&gt;0,Settings!$B$14,0)-Settings!$B$13,2))</f>
        <v/>
      </c>
      <c r="I484" s="23">
        <f>IF(OR(D484="",H484=""),"",IF(D484&lt;=H484,"Yes","No"))</f>
        <v/>
      </c>
    </row>
    <row r="485">
      <c r="A485" s="22" t="n"/>
      <c r="D485" s="9" t="n"/>
      <c r="E485" s="9" t="n"/>
      <c r="G485" s="9" t="n"/>
      <c r="H485" s="24">
        <f>IF(OR(E485="",F485=""),"",ROUND(E485*(1-IFERROR(VLOOKUP(F485,Settings!$A$2:$C$10,2,FALSE),0))-IFERROR(VLOOKUP(F485,Settings!$A$2:$C$10,3,FALSE),0)-N(G485)-IF(N(G485)&gt;0,Settings!$B$14,0)-Settings!$B$13,2))</f>
        <v/>
      </c>
      <c r="I485" s="23">
        <f>IF(OR(D485="",H485=""),"",IF(D485&lt;=H485,"Yes","No"))</f>
        <v/>
      </c>
    </row>
    <row r="486">
      <c r="A486" s="22" t="n"/>
      <c r="D486" s="9" t="n"/>
      <c r="E486" s="9" t="n"/>
      <c r="G486" s="9" t="n"/>
      <c r="H486" s="24">
        <f>IF(OR(E486="",F486=""),"",ROUND(E486*(1-IFERROR(VLOOKUP(F486,Settings!$A$2:$C$10,2,FALSE),0))-IFERROR(VLOOKUP(F486,Settings!$A$2:$C$10,3,FALSE),0)-N(G486)-IF(N(G486)&gt;0,Settings!$B$14,0)-Settings!$B$13,2))</f>
        <v/>
      </c>
      <c r="I486" s="23">
        <f>IF(OR(D486="",H486=""),"",IF(D486&lt;=H486,"Yes","No"))</f>
        <v/>
      </c>
    </row>
    <row r="487">
      <c r="A487" s="22" t="n"/>
      <c r="D487" s="9" t="n"/>
      <c r="E487" s="9" t="n"/>
      <c r="G487" s="9" t="n"/>
      <c r="H487" s="24">
        <f>IF(OR(E487="",F487=""),"",ROUND(E487*(1-IFERROR(VLOOKUP(F487,Settings!$A$2:$C$10,2,FALSE),0))-IFERROR(VLOOKUP(F487,Settings!$A$2:$C$10,3,FALSE),0)-N(G487)-IF(N(G487)&gt;0,Settings!$B$14,0)-Settings!$B$13,2))</f>
        <v/>
      </c>
      <c r="I487" s="23">
        <f>IF(OR(D487="",H487=""),"",IF(D487&lt;=H487,"Yes","No"))</f>
        <v/>
      </c>
    </row>
    <row r="488">
      <c r="A488" s="22" t="n"/>
      <c r="D488" s="9" t="n"/>
      <c r="E488" s="9" t="n"/>
      <c r="G488" s="9" t="n"/>
      <c r="H488" s="24">
        <f>IF(OR(E488="",F488=""),"",ROUND(E488*(1-IFERROR(VLOOKUP(F488,Settings!$A$2:$C$10,2,FALSE),0))-IFERROR(VLOOKUP(F488,Settings!$A$2:$C$10,3,FALSE),0)-N(G488)-IF(N(G488)&gt;0,Settings!$B$14,0)-Settings!$B$13,2))</f>
        <v/>
      </c>
      <c r="I488" s="23">
        <f>IF(OR(D488="",H488=""),"",IF(D488&lt;=H488,"Yes","No"))</f>
        <v/>
      </c>
    </row>
    <row r="489">
      <c r="A489" s="22" t="n"/>
      <c r="D489" s="9" t="n"/>
      <c r="E489" s="9" t="n"/>
      <c r="G489" s="9" t="n"/>
      <c r="H489" s="24">
        <f>IF(OR(E489="",F489=""),"",ROUND(E489*(1-IFERROR(VLOOKUP(F489,Settings!$A$2:$C$10,2,FALSE),0))-IFERROR(VLOOKUP(F489,Settings!$A$2:$C$10,3,FALSE),0)-N(G489)-IF(N(G489)&gt;0,Settings!$B$14,0)-Settings!$B$13,2))</f>
        <v/>
      </c>
      <c r="I489" s="23">
        <f>IF(OR(D489="",H489=""),"",IF(D489&lt;=H489,"Yes","No"))</f>
        <v/>
      </c>
    </row>
    <row r="490">
      <c r="A490" s="22" t="n"/>
      <c r="D490" s="9" t="n"/>
      <c r="E490" s="9" t="n"/>
      <c r="G490" s="9" t="n"/>
      <c r="H490" s="24">
        <f>IF(OR(E490="",F490=""),"",ROUND(E490*(1-IFERROR(VLOOKUP(F490,Settings!$A$2:$C$10,2,FALSE),0))-IFERROR(VLOOKUP(F490,Settings!$A$2:$C$10,3,FALSE),0)-N(G490)-IF(N(G490)&gt;0,Settings!$B$14,0)-Settings!$B$13,2))</f>
        <v/>
      </c>
      <c r="I490" s="23">
        <f>IF(OR(D490="",H490=""),"",IF(D490&lt;=H490,"Yes","No"))</f>
        <v/>
      </c>
    </row>
    <row r="491">
      <c r="A491" s="22" t="n"/>
      <c r="D491" s="9" t="n"/>
      <c r="E491" s="9" t="n"/>
      <c r="G491" s="9" t="n"/>
      <c r="H491" s="24">
        <f>IF(OR(E491="",F491=""),"",ROUND(E491*(1-IFERROR(VLOOKUP(F491,Settings!$A$2:$C$10,2,FALSE),0))-IFERROR(VLOOKUP(F491,Settings!$A$2:$C$10,3,FALSE),0)-N(G491)-IF(N(G491)&gt;0,Settings!$B$14,0)-Settings!$B$13,2))</f>
        <v/>
      </c>
      <c r="I491" s="23">
        <f>IF(OR(D491="",H491=""),"",IF(D491&lt;=H491,"Yes","No"))</f>
        <v/>
      </c>
    </row>
    <row r="492">
      <c r="A492" s="22" t="n"/>
      <c r="D492" s="9" t="n"/>
      <c r="E492" s="9" t="n"/>
      <c r="G492" s="9" t="n"/>
      <c r="H492" s="24">
        <f>IF(OR(E492="",F492=""),"",ROUND(E492*(1-IFERROR(VLOOKUP(F492,Settings!$A$2:$C$10,2,FALSE),0))-IFERROR(VLOOKUP(F492,Settings!$A$2:$C$10,3,FALSE),0)-N(G492)-IF(N(G492)&gt;0,Settings!$B$14,0)-Settings!$B$13,2))</f>
        <v/>
      </c>
      <c r="I492" s="23">
        <f>IF(OR(D492="",H492=""),"",IF(D492&lt;=H492,"Yes","No"))</f>
        <v/>
      </c>
    </row>
    <row r="493">
      <c r="A493" s="22" t="n"/>
      <c r="D493" s="9" t="n"/>
      <c r="E493" s="9" t="n"/>
      <c r="G493" s="9" t="n"/>
      <c r="H493" s="24">
        <f>IF(OR(E493="",F493=""),"",ROUND(E493*(1-IFERROR(VLOOKUP(F493,Settings!$A$2:$C$10,2,FALSE),0))-IFERROR(VLOOKUP(F493,Settings!$A$2:$C$10,3,FALSE),0)-N(G493)-IF(N(G493)&gt;0,Settings!$B$14,0)-Settings!$B$13,2))</f>
        <v/>
      </c>
      <c r="I493" s="23">
        <f>IF(OR(D493="",H493=""),"",IF(D493&lt;=H493,"Yes","No"))</f>
        <v/>
      </c>
    </row>
    <row r="494">
      <c r="A494" s="22" t="n"/>
      <c r="D494" s="9" t="n"/>
      <c r="E494" s="9" t="n"/>
      <c r="G494" s="9" t="n"/>
      <c r="H494" s="24">
        <f>IF(OR(E494="",F494=""),"",ROUND(E494*(1-IFERROR(VLOOKUP(F494,Settings!$A$2:$C$10,2,FALSE),0))-IFERROR(VLOOKUP(F494,Settings!$A$2:$C$10,3,FALSE),0)-N(G494)-IF(N(G494)&gt;0,Settings!$B$14,0)-Settings!$B$13,2))</f>
        <v/>
      </c>
      <c r="I494" s="23">
        <f>IF(OR(D494="",H494=""),"",IF(D494&lt;=H494,"Yes","No"))</f>
        <v/>
      </c>
    </row>
    <row r="495">
      <c r="A495" s="22" t="n"/>
      <c r="D495" s="9" t="n"/>
      <c r="E495" s="9" t="n"/>
      <c r="G495" s="9" t="n"/>
      <c r="H495" s="24">
        <f>IF(OR(E495="",F495=""),"",ROUND(E495*(1-IFERROR(VLOOKUP(F495,Settings!$A$2:$C$10,2,FALSE),0))-IFERROR(VLOOKUP(F495,Settings!$A$2:$C$10,3,FALSE),0)-N(G495)-IF(N(G495)&gt;0,Settings!$B$14,0)-Settings!$B$13,2))</f>
        <v/>
      </c>
      <c r="I495" s="23">
        <f>IF(OR(D495="",H495=""),"",IF(D495&lt;=H495,"Yes","No"))</f>
        <v/>
      </c>
    </row>
    <row r="496">
      <c r="A496" s="22" t="n"/>
      <c r="D496" s="9" t="n"/>
      <c r="E496" s="9" t="n"/>
      <c r="G496" s="9" t="n"/>
      <c r="H496" s="24">
        <f>IF(OR(E496="",F496=""),"",ROUND(E496*(1-IFERROR(VLOOKUP(F496,Settings!$A$2:$C$10,2,FALSE),0))-IFERROR(VLOOKUP(F496,Settings!$A$2:$C$10,3,FALSE),0)-N(G496)-IF(N(G496)&gt;0,Settings!$B$14,0)-Settings!$B$13,2))</f>
        <v/>
      </c>
      <c r="I496" s="23">
        <f>IF(OR(D496="",H496=""),"",IF(D496&lt;=H496,"Yes","No"))</f>
        <v/>
      </c>
    </row>
    <row r="497">
      <c r="A497" s="22" t="n"/>
      <c r="D497" s="9" t="n"/>
      <c r="E497" s="9" t="n"/>
      <c r="G497" s="9" t="n"/>
      <c r="H497" s="24">
        <f>IF(OR(E497="",F497=""),"",ROUND(E497*(1-IFERROR(VLOOKUP(F497,Settings!$A$2:$C$10,2,FALSE),0))-IFERROR(VLOOKUP(F497,Settings!$A$2:$C$10,3,FALSE),0)-N(G497)-IF(N(G497)&gt;0,Settings!$B$14,0)-Settings!$B$13,2))</f>
        <v/>
      </c>
      <c r="I497" s="23">
        <f>IF(OR(D497="",H497=""),"",IF(D497&lt;=H497,"Yes","No"))</f>
        <v/>
      </c>
    </row>
    <row r="498">
      <c r="A498" s="22" t="n"/>
      <c r="D498" s="9" t="n"/>
      <c r="E498" s="9" t="n"/>
      <c r="G498" s="9" t="n"/>
      <c r="H498" s="24">
        <f>IF(OR(E498="",F498=""),"",ROUND(E498*(1-IFERROR(VLOOKUP(F498,Settings!$A$2:$C$10,2,FALSE),0))-IFERROR(VLOOKUP(F498,Settings!$A$2:$C$10,3,FALSE),0)-N(G498)-IF(N(G498)&gt;0,Settings!$B$14,0)-Settings!$B$13,2))</f>
        <v/>
      </c>
      <c r="I498" s="23">
        <f>IF(OR(D498="",H498=""),"",IF(D498&lt;=H498,"Yes","No"))</f>
        <v/>
      </c>
    </row>
    <row r="499">
      <c r="A499" s="22" t="n"/>
      <c r="D499" s="9" t="n"/>
      <c r="E499" s="9" t="n"/>
      <c r="G499" s="9" t="n"/>
      <c r="H499" s="24">
        <f>IF(OR(E499="",F499=""),"",ROUND(E499*(1-IFERROR(VLOOKUP(F499,Settings!$A$2:$C$10,2,FALSE),0))-IFERROR(VLOOKUP(F499,Settings!$A$2:$C$10,3,FALSE),0)-N(G499)-IF(N(G499)&gt;0,Settings!$B$14,0)-Settings!$B$13,2))</f>
        <v/>
      </c>
      <c r="I499" s="23">
        <f>IF(OR(D499="",H499=""),"",IF(D499&lt;=H499,"Yes","No"))</f>
        <v/>
      </c>
    </row>
    <row r="500">
      <c r="A500" s="22" t="n"/>
      <c r="D500" s="9" t="n"/>
      <c r="E500" s="9" t="n"/>
      <c r="G500" s="9" t="n"/>
      <c r="H500" s="24">
        <f>IF(OR(E500="",F500=""),"",ROUND(E500*(1-IFERROR(VLOOKUP(F500,Settings!$A$2:$C$10,2,FALSE),0))-IFERROR(VLOOKUP(F500,Settings!$A$2:$C$10,3,FALSE),0)-N(G500)-IF(N(G500)&gt;0,Settings!$B$14,0)-Settings!$B$13,2))</f>
        <v/>
      </c>
      <c r="I500" s="23">
        <f>IF(OR(D500="",H500=""),"",IF(D500&lt;=H500,"Yes","No"))</f>
        <v/>
      </c>
    </row>
    <row r="501">
      <c r="A501" s="22" t="n"/>
      <c r="D501" s="9" t="n"/>
      <c r="E501" s="9" t="n"/>
      <c r="G501" s="9" t="n"/>
      <c r="H501" s="24">
        <f>IF(OR(E501="",F501=""),"",ROUND(E501*(1-IFERROR(VLOOKUP(F501,Settings!$A$2:$C$10,2,FALSE),0))-IFERROR(VLOOKUP(F501,Settings!$A$2:$C$10,3,FALSE),0)-N(G501)-IF(N(G501)&gt;0,Settings!$B$14,0)-Settings!$B$13,2))</f>
        <v/>
      </c>
      <c r="I501" s="23">
        <f>IF(OR(D501="",H501=""),"",IF(D501&lt;=H501,"Yes","No"))</f>
        <v/>
      </c>
    </row>
    <row r="502">
      <c r="A502" s="22" t="n"/>
      <c r="D502" s="9" t="n"/>
      <c r="E502" s="9" t="n"/>
      <c r="G502" s="9" t="n"/>
      <c r="H502" s="24">
        <f>IF(OR(E502="",F502=""),"",ROUND(E502*(1-IFERROR(VLOOKUP(F502,Settings!$A$2:$C$10,2,FALSE),0))-IFERROR(VLOOKUP(F502,Settings!$A$2:$C$10,3,FALSE),0)-N(G502)-IF(N(G502)&gt;0,Settings!$B$14,0)-Settings!$B$13,2))</f>
        <v/>
      </c>
      <c r="I502" s="23">
        <f>IF(OR(D502="",H502=""),"",IF(D502&lt;=H502,"Yes","No"))</f>
        <v/>
      </c>
    </row>
    <row r="503">
      <c r="A503" s="22" t="n"/>
      <c r="D503" s="9" t="n"/>
      <c r="E503" s="9" t="n"/>
      <c r="G503" s="9" t="n"/>
      <c r="H503" s="24">
        <f>IF(OR(E503="",F503=""),"",ROUND(E503*(1-IFERROR(VLOOKUP(F503,Settings!$A$2:$C$10,2,FALSE),0))-IFERROR(VLOOKUP(F503,Settings!$A$2:$C$10,3,FALSE),0)-N(G503)-IF(N(G503)&gt;0,Settings!$B$14,0)-Settings!$B$13,2))</f>
        <v/>
      </c>
      <c r="I503" s="23">
        <f>IF(OR(D503="",H503=""),"",IF(D503&lt;=H503,"Yes","No"))</f>
        <v/>
      </c>
    </row>
    <row r="504">
      <c r="A504" s="22" t="n"/>
      <c r="D504" s="9" t="n"/>
      <c r="E504" s="9" t="n"/>
      <c r="G504" s="9" t="n"/>
      <c r="H504" s="24">
        <f>IF(OR(E504="",F504=""),"",ROUND(E504*(1-IFERROR(VLOOKUP(F504,Settings!$A$2:$C$10,2,FALSE),0))-IFERROR(VLOOKUP(F504,Settings!$A$2:$C$10,3,FALSE),0)-N(G504)-IF(N(G504)&gt;0,Settings!$B$14,0)-Settings!$B$13,2))</f>
        <v/>
      </c>
      <c r="I504" s="23">
        <f>IF(OR(D504="",H504=""),"",IF(D504&lt;=H504,"Yes","No"))</f>
        <v/>
      </c>
    </row>
    <row r="505">
      <c r="A505" s="22" t="n"/>
      <c r="D505" s="9" t="n"/>
      <c r="E505" s="9" t="n"/>
      <c r="G505" s="9" t="n"/>
      <c r="H505" s="24">
        <f>IF(OR(E505="",F505=""),"",ROUND(E505*(1-IFERROR(VLOOKUP(F505,Settings!$A$2:$C$10,2,FALSE),0))-IFERROR(VLOOKUP(F505,Settings!$A$2:$C$10,3,FALSE),0)-N(G505)-IF(N(G505)&gt;0,Settings!$B$14,0)-Settings!$B$13,2))</f>
        <v/>
      </c>
      <c r="I505" s="23">
        <f>IF(OR(D505="",H505=""),"",IF(D505&lt;=H505,"Yes","No"))</f>
        <v/>
      </c>
    </row>
    <row r="506">
      <c r="A506" s="22" t="n"/>
      <c r="D506" s="9" t="n"/>
      <c r="E506" s="9" t="n"/>
      <c r="G506" s="9" t="n"/>
      <c r="H506" s="24">
        <f>IF(OR(E506="",F506=""),"",ROUND(E506*(1-IFERROR(VLOOKUP(F506,Settings!$A$2:$C$10,2,FALSE),0))-IFERROR(VLOOKUP(F506,Settings!$A$2:$C$10,3,FALSE),0)-N(G506)-IF(N(G506)&gt;0,Settings!$B$14,0)-Settings!$B$13,2))</f>
        <v/>
      </c>
      <c r="I506" s="23">
        <f>IF(OR(D506="",H506=""),"",IF(D506&lt;=H506,"Yes","No"))</f>
        <v/>
      </c>
    </row>
    <row r="507">
      <c r="A507" s="22" t="n"/>
      <c r="D507" s="9" t="n"/>
      <c r="E507" s="9" t="n"/>
      <c r="G507" s="9" t="n"/>
      <c r="H507" s="24">
        <f>IF(OR(E507="",F507=""),"",ROUND(E507*(1-IFERROR(VLOOKUP(F507,Settings!$A$2:$C$10,2,FALSE),0))-IFERROR(VLOOKUP(F507,Settings!$A$2:$C$10,3,FALSE),0)-N(G507)-IF(N(G507)&gt;0,Settings!$B$14,0)-Settings!$B$13,2))</f>
        <v/>
      </c>
      <c r="I507" s="23">
        <f>IF(OR(D507="",H507=""),"",IF(D507&lt;=H507,"Yes","No"))</f>
        <v/>
      </c>
    </row>
    <row r="508">
      <c r="A508" s="22" t="n"/>
      <c r="D508" s="9" t="n"/>
      <c r="E508" s="9" t="n"/>
      <c r="G508" s="9" t="n"/>
      <c r="H508" s="24">
        <f>IF(OR(E508="",F508=""),"",ROUND(E508*(1-IFERROR(VLOOKUP(F508,Settings!$A$2:$C$10,2,FALSE),0))-IFERROR(VLOOKUP(F508,Settings!$A$2:$C$10,3,FALSE),0)-N(G508)-IF(N(G508)&gt;0,Settings!$B$14,0)-Settings!$B$13,2))</f>
        <v/>
      </c>
      <c r="I508" s="23">
        <f>IF(OR(D508="",H508=""),"",IF(D508&lt;=H508,"Yes","No"))</f>
        <v/>
      </c>
    </row>
    <row r="509">
      <c r="A509" s="22" t="n"/>
      <c r="D509" s="9" t="n"/>
      <c r="E509" s="9" t="n"/>
      <c r="G509" s="9" t="n"/>
      <c r="H509" s="24">
        <f>IF(OR(E509="",F509=""),"",ROUND(E509*(1-IFERROR(VLOOKUP(F509,Settings!$A$2:$C$10,2,FALSE),0))-IFERROR(VLOOKUP(F509,Settings!$A$2:$C$10,3,FALSE),0)-N(G509)-IF(N(G509)&gt;0,Settings!$B$14,0)-Settings!$B$13,2))</f>
        <v/>
      </c>
      <c r="I509" s="23">
        <f>IF(OR(D509="",H509=""),"",IF(D509&lt;=H509,"Yes","No"))</f>
        <v/>
      </c>
    </row>
    <row r="510">
      <c r="A510" s="22" t="n"/>
      <c r="D510" s="9" t="n"/>
      <c r="E510" s="9" t="n"/>
      <c r="G510" s="9" t="n"/>
      <c r="H510" s="24">
        <f>IF(OR(E510="",F510=""),"",ROUND(E510*(1-IFERROR(VLOOKUP(F510,Settings!$A$2:$C$10,2,FALSE),0))-IFERROR(VLOOKUP(F510,Settings!$A$2:$C$10,3,FALSE),0)-N(G510)-IF(N(G510)&gt;0,Settings!$B$14,0)-Settings!$B$13,2))</f>
        <v/>
      </c>
      <c r="I510" s="23">
        <f>IF(OR(D510="",H510=""),"",IF(D510&lt;=H510,"Yes","No"))</f>
        <v/>
      </c>
    </row>
    <row r="511">
      <c r="A511" s="22" t="n"/>
      <c r="D511" s="9" t="n"/>
      <c r="E511" s="9" t="n"/>
      <c r="G511" s="9" t="n"/>
      <c r="H511" s="24">
        <f>IF(OR(E511="",F511=""),"",ROUND(E511*(1-IFERROR(VLOOKUP(F511,Settings!$A$2:$C$10,2,FALSE),0))-IFERROR(VLOOKUP(F511,Settings!$A$2:$C$10,3,FALSE),0)-N(G511)-IF(N(G511)&gt;0,Settings!$B$14,0)-Settings!$B$13,2))</f>
        <v/>
      </c>
      <c r="I511" s="23">
        <f>IF(OR(D511="",H511=""),"",IF(D511&lt;=H511,"Yes","No"))</f>
        <v/>
      </c>
    </row>
    <row r="512">
      <c r="A512" s="22" t="n"/>
      <c r="D512" s="9" t="n"/>
      <c r="E512" s="9" t="n"/>
      <c r="G512" s="9" t="n"/>
      <c r="H512" s="24">
        <f>IF(OR(E512="",F512=""),"",ROUND(E512*(1-IFERROR(VLOOKUP(F512,Settings!$A$2:$C$10,2,FALSE),0))-IFERROR(VLOOKUP(F512,Settings!$A$2:$C$10,3,FALSE),0)-N(G512)-IF(N(G512)&gt;0,Settings!$B$14,0)-Settings!$B$13,2))</f>
        <v/>
      </c>
      <c r="I512" s="23">
        <f>IF(OR(D512="",H512=""),"",IF(D512&lt;=H512,"Yes","No"))</f>
        <v/>
      </c>
    </row>
    <row r="513">
      <c r="A513" s="22" t="n"/>
      <c r="D513" s="9" t="n"/>
      <c r="E513" s="9" t="n"/>
      <c r="G513" s="9" t="n"/>
      <c r="H513" s="24">
        <f>IF(OR(E513="",F513=""),"",ROUND(E513*(1-IFERROR(VLOOKUP(F513,Settings!$A$2:$C$10,2,FALSE),0))-IFERROR(VLOOKUP(F513,Settings!$A$2:$C$10,3,FALSE),0)-N(G513)-IF(N(G513)&gt;0,Settings!$B$14,0)-Settings!$B$13,2))</f>
        <v/>
      </c>
      <c r="I513" s="23">
        <f>IF(OR(D513="",H513=""),"",IF(D513&lt;=H513,"Yes","No"))</f>
        <v/>
      </c>
    </row>
    <row r="514">
      <c r="A514" s="22" t="n"/>
      <c r="D514" s="9" t="n"/>
      <c r="E514" s="9" t="n"/>
      <c r="G514" s="9" t="n"/>
      <c r="H514" s="24">
        <f>IF(OR(E514="",F514=""),"",ROUND(E514*(1-IFERROR(VLOOKUP(F514,Settings!$A$2:$C$10,2,FALSE),0))-IFERROR(VLOOKUP(F514,Settings!$A$2:$C$10,3,FALSE),0)-N(G514)-IF(N(G514)&gt;0,Settings!$B$14,0)-Settings!$B$13,2))</f>
        <v/>
      </c>
      <c r="I514" s="23">
        <f>IF(OR(D514="",H514=""),"",IF(D514&lt;=H514,"Yes","No"))</f>
        <v/>
      </c>
    </row>
    <row r="515">
      <c r="A515" s="22" t="n"/>
      <c r="D515" s="9" t="n"/>
      <c r="E515" s="9" t="n"/>
      <c r="G515" s="9" t="n"/>
      <c r="H515" s="24">
        <f>IF(OR(E515="",F515=""),"",ROUND(E515*(1-IFERROR(VLOOKUP(F515,Settings!$A$2:$C$10,2,FALSE),0))-IFERROR(VLOOKUP(F515,Settings!$A$2:$C$10,3,FALSE),0)-N(G515)-IF(N(G515)&gt;0,Settings!$B$14,0)-Settings!$B$13,2))</f>
        <v/>
      </c>
      <c r="I515" s="23">
        <f>IF(OR(D515="",H515=""),"",IF(D515&lt;=H515,"Yes","No"))</f>
        <v/>
      </c>
    </row>
    <row r="516">
      <c r="A516" s="22" t="n"/>
      <c r="D516" s="9" t="n"/>
      <c r="E516" s="9" t="n"/>
      <c r="G516" s="9" t="n"/>
      <c r="H516" s="24">
        <f>IF(OR(E516="",F516=""),"",ROUND(E516*(1-IFERROR(VLOOKUP(F516,Settings!$A$2:$C$10,2,FALSE),0))-IFERROR(VLOOKUP(F516,Settings!$A$2:$C$10,3,FALSE),0)-N(G516)-IF(N(G516)&gt;0,Settings!$B$14,0)-Settings!$B$13,2))</f>
        <v/>
      </c>
      <c r="I516" s="23">
        <f>IF(OR(D516="",H516=""),"",IF(D516&lt;=H516,"Yes","No"))</f>
        <v/>
      </c>
    </row>
    <row r="517">
      <c r="A517" s="22" t="n"/>
      <c r="D517" s="9" t="n"/>
      <c r="E517" s="9" t="n"/>
      <c r="G517" s="9" t="n"/>
      <c r="H517" s="24">
        <f>IF(OR(E517="",F517=""),"",ROUND(E517*(1-IFERROR(VLOOKUP(F517,Settings!$A$2:$C$10,2,FALSE),0))-IFERROR(VLOOKUP(F517,Settings!$A$2:$C$10,3,FALSE),0)-N(G517)-IF(N(G517)&gt;0,Settings!$B$14,0)-Settings!$B$13,2))</f>
        <v/>
      </c>
      <c r="I517" s="23">
        <f>IF(OR(D517="",H517=""),"",IF(D517&lt;=H517,"Yes","No"))</f>
        <v/>
      </c>
    </row>
    <row r="518">
      <c r="A518" s="22" t="n"/>
      <c r="D518" s="9" t="n"/>
      <c r="E518" s="9" t="n"/>
      <c r="G518" s="9" t="n"/>
      <c r="H518" s="24">
        <f>IF(OR(E518="",F518=""),"",ROUND(E518*(1-IFERROR(VLOOKUP(F518,Settings!$A$2:$C$10,2,FALSE),0))-IFERROR(VLOOKUP(F518,Settings!$A$2:$C$10,3,FALSE),0)-N(G518)-IF(N(G518)&gt;0,Settings!$B$14,0)-Settings!$B$13,2))</f>
        <v/>
      </c>
      <c r="I518" s="23">
        <f>IF(OR(D518="",H518=""),"",IF(D518&lt;=H518,"Yes","No"))</f>
        <v/>
      </c>
    </row>
    <row r="519">
      <c r="A519" s="22" t="n"/>
      <c r="D519" s="9" t="n"/>
      <c r="E519" s="9" t="n"/>
      <c r="G519" s="9" t="n"/>
      <c r="H519" s="24">
        <f>IF(OR(E519="",F519=""),"",ROUND(E519*(1-IFERROR(VLOOKUP(F519,Settings!$A$2:$C$10,2,FALSE),0))-IFERROR(VLOOKUP(F519,Settings!$A$2:$C$10,3,FALSE),0)-N(G519)-IF(N(G519)&gt;0,Settings!$B$14,0)-Settings!$B$13,2))</f>
        <v/>
      </c>
      <c r="I519" s="23">
        <f>IF(OR(D519="",H519=""),"",IF(D519&lt;=H519,"Yes","No"))</f>
        <v/>
      </c>
    </row>
    <row r="520">
      <c r="A520" s="22" t="n"/>
      <c r="D520" s="9" t="n"/>
      <c r="E520" s="9" t="n"/>
      <c r="G520" s="9" t="n"/>
      <c r="H520" s="24">
        <f>IF(OR(E520="",F520=""),"",ROUND(E520*(1-IFERROR(VLOOKUP(F520,Settings!$A$2:$C$10,2,FALSE),0))-IFERROR(VLOOKUP(F520,Settings!$A$2:$C$10,3,FALSE),0)-N(G520)-IF(N(G520)&gt;0,Settings!$B$14,0)-Settings!$B$13,2))</f>
        <v/>
      </c>
      <c r="I520" s="23">
        <f>IF(OR(D520="",H520=""),"",IF(D520&lt;=H520,"Yes","No"))</f>
        <v/>
      </c>
    </row>
    <row r="521">
      <c r="A521" s="22" t="n"/>
      <c r="D521" s="9" t="n"/>
      <c r="E521" s="9" t="n"/>
      <c r="G521" s="9" t="n"/>
      <c r="H521" s="24">
        <f>IF(OR(E521="",F521=""),"",ROUND(E521*(1-IFERROR(VLOOKUP(F521,Settings!$A$2:$C$10,2,FALSE),0))-IFERROR(VLOOKUP(F521,Settings!$A$2:$C$10,3,FALSE),0)-N(G521)-IF(N(G521)&gt;0,Settings!$B$14,0)-Settings!$B$13,2))</f>
        <v/>
      </c>
      <c r="I521" s="23">
        <f>IF(OR(D521="",H521=""),"",IF(D521&lt;=H521,"Yes","No"))</f>
        <v/>
      </c>
    </row>
    <row r="522">
      <c r="A522" s="22" t="n"/>
      <c r="D522" s="9" t="n"/>
      <c r="E522" s="9" t="n"/>
      <c r="G522" s="9" t="n"/>
      <c r="H522" s="24">
        <f>IF(OR(E522="",F522=""),"",ROUND(E522*(1-IFERROR(VLOOKUP(F522,Settings!$A$2:$C$10,2,FALSE),0))-IFERROR(VLOOKUP(F522,Settings!$A$2:$C$10,3,FALSE),0)-N(G522)-IF(N(G522)&gt;0,Settings!$B$14,0)-Settings!$B$13,2))</f>
        <v/>
      </c>
      <c r="I522" s="23">
        <f>IF(OR(D522="",H522=""),"",IF(D522&lt;=H522,"Yes","No"))</f>
        <v/>
      </c>
    </row>
    <row r="523">
      <c r="A523" s="22" t="n"/>
      <c r="D523" s="9" t="n"/>
      <c r="E523" s="9" t="n"/>
      <c r="G523" s="9" t="n"/>
      <c r="H523" s="24">
        <f>IF(OR(E523="",F523=""),"",ROUND(E523*(1-IFERROR(VLOOKUP(F523,Settings!$A$2:$C$10,2,FALSE),0))-IFERROR(VLOOKUP(F523,Settings!$A$2:$C$10,3,FALSE),0)-N(G523)-IF(N(G523)&gt;0,Settings!$B$14,0)-Settings!$B$13,2))</f>
        <v/>
      </c>
      <c r="I523" s="23">
        <f>IF(OR(D523="",H523=""),"",IF(D523&lt;=H523,"Yes","No"))</f>
        <v/>
      </c>
    </row>
    <row r="524">
      <c r="A524" s="22" t="n"/>
      <c r="D524" s="9" t="n"/>
      <c r="E524" s="9" t="n"/>
      <c r="G524" s="9" t="n"/>
      <c r="H524" s="24">
        <f>IF(OR(E524="",F524=""),"",ROUND(E524*(1-IFERROR(VLOOKUP(F524,Settings!$A$2:$C$10,2,FALSE),0))-IFERROR(VLOOKUP(F524,Settings!$A$2:$C$10,3,FALSE),0)-N(G524)-IF(N(G524)&gt;0,Settings!$B$14,0)-Settings!$B$13,2))</f>
        <v/>
      </c>
      <c r="I524" s="23">
        <f>IF(OR(D524="",H524=""),"",IF(D524&lt;=H524,"Yes","No"))</f>
        <v/>
      </c>
    </row>
    <row r="525">
      <c r="A525" s="22" t="n"/>
      <c r="D525" s="9" t="n"/>
      <c r="E525" s="9" t="n"/>
      <c r="G525" s="9" t="n"/>
      <c r="H525" s="24">
        <f>IF(OR(E525="",F525=""),"",ROUND(E525*(1-IFERROR(VLOOKUP(F525,Settings!$A$2:$C$10,2,FALSE),0))-IFERROR(VLOOKUP(F525,Settings!$A$2:$C$10,3,FALSE),0)-N(G525)-IF(N(G525)&gt;0,Settings!$B$14,0)-Settings!$B$13,2))</f>
        <v/>
      </c>
      <c r="I525" s="23">
        <f>IF(OR(D525="",H525=""),"",IF(D525&lt;=H525,"Yes","No"))</f>
        <v/>
      </c>
    </row>
    <row r="526">
      <c r="A526" s="22" t="n"/>
      <c r="D526" s="9" t="n"/>
      <c r="E526" s="9" t="n"/>
      <c r="G526" s="9" t="n"/>
      <c r="H526" s="24">
        <f>IF(OR(E526="",F526=""),"",ROUND(E526*(1-IFERROR(VLOOKUP(F526,Settings!$A$2:$C$10,2,FALSE),0))-IFERROR(VLOOKUP(F526,Settings!$A$2:$C$10,3,FALSE),0)-N(G526)-IF(N(G526)&gt;0,Settings!$B$14,0)-Settings!$B$13,2))</f>
        <v/>
      </c>
      <c r="I526" s="23">
        <f>IF(OR(D526="",H526=""),"",IF(D526&lt;=H526,"Yes","No"))</f>
        <v/>
      </c>
    </row>
    <row r="527">
      <c r="A527" s="22" t="n"/>
      <c r="D527" s="9" t="n"/>
      <c r="E527" s="9" t="n"/>
      <c r="G527" s="9" t="n"/>
      <c r="H527" s="24">
        <f>IF(OR(E527="",F527=""),"",ROUND(E527*(1-IFERROR(VLOOKUP(F527,Settings!$A$2:$C$10,2,FALSE),0))-IFERROR(VLOOKUP(F527,Settings!$A$2:$C$10,3,FALSE),0)-N(G527)-IF(N(G527)&gt;0,Settings!$B$14,0)-Settings!$B$13,2))</f>
        <v/>
      </c>
      <c r="I527" s="23">
        <f>IF(OR(D527="",H527=""),"",IF(D527&lt;=H527,"Yes","No"))</f>
        <v/>
      </c>
    </row>
    <row r="528">
      <c r="A528" s="22" t="n"/>
      <c r="D528" s="9" t="n"/>
      <c r="E528" s="9" t="n"/>
      <c r="G528" s="9" t="n"/>
      <c r="H528" s="24">
        <f>IF(OR(E528="",F528=""),"",ROUND(E528*(1-IFERROR(VLOOKUP(F528,Settings!$A$2:$C$10,2,FALSE),0))-IFERROR(VLOOKUP(F528,Settings!$A$2:$C$10,3,FALSE),0)-N(G528)-IF(N(G528)&gt;0,Settings!$B$14,0)-Settings!$B$13,2))</f>
        <v/>
      </c>
      <c r="I528" s="23">
        <f>IF(OR(D528="",H528=""),"",IF(D528&lt;=H528,"Yes","No"))</f>
        <v/>
      </c>
    </row>
    <row r="529">
      <c r="A529" s="22" t="n"/>
      <c r="D529" s="9" t="n"/>
      <c r="E529" s="9" t="n"/>
      <c r="G529" s="9" t="n"/>
      <c r="H529" s="24">
        <f>IF(OR(E529="",F529=""),"",ROUND(E529*(1-IFERROR(VLOOKUP(F529,Settings!$A$2:$C$10,2,FALSE),0))-IFERROR(VLOOKUP(F529,Settings!$A$2:$C$10,3,FALSE),0)-N(G529)-IF(N(G529)&gt;0,Settings!$B$14,0)-Settings!$B$13,2))</f>
        <v/>
      </c>
      <c r="I529" s="23">
        <f>IF(OR(D529="",H529=""),"",IF(D529&lt;=H529,"Yes","No"))</f>
        <v/>
      </c>
    </row>
    <row r="530">
      <c r="A530" s="22" t="n"/>
      <c r="D530" s="9" t="n"/>
      <c r="E530" s="9" t="n"/>
      <c r="G530" s="9" t="n"/>
      <c r="H530" s="24">
        <f>IF(OR(E530="",F530=""),"",ROUND(E530*(1-IFERROR(VLOOKUP(F530,Settings!$A$2:$C$10,2,FALSE),0))-IFERROR(VLOOKUP(F530,Settings!$A$2:$C$10,3,FALSE),0)-N(G530)-IF(N(G530)&gt;0,Settings!$B$14,0)-Settings!$B$13,2))</f>
        <v/>
      </c>
      <c r="I530" s="23">
        <f>IF(OR(D530="",H530=""),"",IF(D530&lt;=H530,"Yes","No"))</f>
        <v/>
      </c>
    </row>
    <row r="531">
      <c r="A531" s="22" t="n"/>
      <c r="D531" s="9" t="n"/>
      <c r="E531" s="9" t="n"/>
      <c r="G531" s="9" t="n"/>
      <c r="H531" s="24">
        <f>IF(OR(E531="",F531=""),"",ROUND(E531*(1-IFERROR(VLOOKUP(F531,Settings!$A$2:$C$10,2,FALSE),0))-IFERROR(VLOOKUP(F531,Settings!$A$2:$C$10,3,FALSE),0)-N(G531)-IF(N(G531)&gt;0,Settings!$B$14,0)-Settings!$B$13,2))</f>
        <v/>
      </c>
      <c r="I531" s="23">
        <f>IF(OR(D531="",H531=""),"",IF(D531&lt;=H531,"Yes","No"))</f>
        <v/>
      </c>
    </row>
    <row r="532">
      <c r="A532" s="22" t="n"/>
      <c r="D532" s="9" t="n"/>
      <c r="E532" s="9" t="n"/>
      <c r="G532" s="9" t="n"/>
      <c r="H532" s="24">
        <f>IF(OR(E532="",F532=""),"",ROUND(E532*(1-IFERROR(VLOOKUP(F532,Settings!$A$2:$C$10,2,FALSE),0))-IFERROR(VLOOKUP(F532,Settings!$A$2:$C$10,3,FALSE),0)-N(G532)-IF(N(G532)&gt;0,Settings!$B$14,0)-Settings!$B$13,2))</f>
        <v/>
      </c>
      <c r="I532" s="23">
        <f>IF(OR(D532="",H532=""),"",IF(D532&lt;=H532,"Yes","No"))</f>
        <v/>
      </c>
    </row>
    <row r="533">
      <c r="A533" s="22" t="n"/>
      <c r="D533" s="9" t="n"/>
      <c r="E533" s="9" t="n"/>
      <c r="G533" s="9" t="n"/>
      <c r="H533" s="24">
        <f>IF(OR(E533="",F533=""),"",ROUND(E533*(1-IFERROR(VLOOKUP(F533,Settings!$A$2:$C$10,2,FALSE),0))-IFERROR(VLOOKUP(F533,Settings!$A$2:$C$10,3,FALSE),0)-N(G533)-IF(N(G533)&gt;0,Settings!$B$14,0)-Settings!$B$13,2))</f>
        <v/>
      </c>
      <c r="I533" s="23">
        <f>IF(OR(D533="",H533=""),"",IF(D533&lt;=H533,"Yes","No"))</f>
        <v/>
      </c>
    </row>
    <row r="534">
      <c r="A534" s="22" t="n"/>
      <c r="D534" s="9" t="n"/>
      <c r="E534" s="9" t="n"/>
      <c r="G534" s="9" t="n"/>
      <c r="H534" s="24">
        <f>IF(OR(E534="",F534=""),"",ROUND(E534*(1-IFERROR(VLOOKUP(F534,Settings!$A$2:$C$10,2,FALSE),0))-IFERROR(VLOOKUP(F534,Settings!$A$2:$C$10,3,FALSE),0)-N(G534)-IF(N(G534)&gt;0,Settings!$B$14,0)-Settings!$B$13,2))</f>
        <v/>
      </c>
      <c r="I534" s="23">
        <f>IF(OR(D534="",H534=""),"",IF(D534&lt;=H534,"Yes","No"))</f>
        <v/>
      </c>
    </row>
    <row r="535">
      <c r="A535" s="22" t="n"/>
      <c r="D535" s="9" t="n"/>
      <c r="E535" s="9" t="n"/>
      <c r="G535" s="9" t="n"/>
      <c r="H535" s="24">
        <f>IF(OR(E535="",F535=""),"",ROUND(E535*(1-IFERROR(VLOOKUP(F535,Settings!$A$2:$C$10,2,FALSE),0))-IFERROR(VLOOKUP(F535,Settings!$A$2:$C$10,3,FALSE),0)-N(G535)-IF(N(G535)&gt;0,Settings!$B$14,0)-Settings!$B$13,2))</f>
        <v/>
      </c>
      <c r="I535" s="23">
        <f>IF(OR(D535="",H535=""),"",IF(D535&lt;=H535,"Yes","No"))</f>
        <v/>
      </c>
    </row>
    <row r="536">
      <c r="A536" s="22" t="n"/>
      <c r="D536" s="9" t="n"/>
      <c r="E536" s="9" t="n"/>
      <c r="G536" s="9" t="n"/>
      <c r="H536" s="24">
        <f>IF(OR(E536="",F536=""),"",ROUND(E536*(1-IFERROR(VLOOKUP(F536,Settings!$A$2:$C$10,2,FALSE),0))-IFERROR(VLOOKUP(F536,Settings!$A$2:$C$10,3,FALSE),0)-N(G536)-IF(N(G536)&gt;0,Settings!$B$14,0)-Settings!$B$13,2))</f>
        <v/>
      </c>
      <c r="I536" s="23">
        <f>IF(OR(D536="",H536=""),"",IF(D536&lt;=H536,"Yes","No"))</f>
        <v/>
      </c>
    </row>
    <row r="537">
      <c r="A537" s="22" t="n"/>
      <c r="D537" s="9" t="n"/>
      <c r="E537" s="9" t="n"/>
      <c r="G537" s="9" t="n"/>
      <c r="H537" s="24">
        <f>IF(OR(E537="",F537=""),"",ROUND(E537*(1-IFERROR(VLOOKUP(F537,Settings!$A$2:$C$10,2,FALSE),0))-IFERROR(VLOOKUP(F537,Settings!$A$2:$C$10,3,FALSE),0)-N(G537)-IF(N(G537)&gt;0,Settings!$B$14,0)-Settings!$B$13,2))</f>
        <v/>
      </c>
      <c r="I537" s="23">
        <f>IF(OR(D537="",H537=""),"",IF(D537&lt;=H537,"Yes","No"))</f>
        <v/>
      </c>
    </row>
    <row r="538">
      <c r="A538" s="22" t="n"/>
      <c r="D538" s="9" t="n"/>
      <c r="E538" s="9" t="n"/>
      <c r="G538" s="9" t="n"/>
      <c r="H538" s="24">
        <f>IF(OR(E538="",F538=""),"",ROUND(E538*(1-IFERROR(VLOOKUP(F538,Settings!$A$2:$C$10,2,FALSE),0))-IFERROR(VLOOKUP(F538,Settings!$A$2:$C$10,3,FALSE),0)-N(G538)-IF(N(G538)&gt;0,Settings!$B$14,0)-Settings!$B$13,2))</f>
        <v/>
      </c>
      <c r="I538" s="23">
        <f>IF(OR(D538="",H538=""),"",IF(D538&lt;=H538,"Yes","No"))</f>
        <v/>
      </c>
    </row>
    <row r="539">
      <c r="A539" s="22" t="n"/>
      <c r="D539" s="9" t="n"/>
      <c r="E539" s="9" t="n"/>
      <c r="G539" s="9" t="n"/>
      <c r="H539" s="24">
        <f>IF(OR(E539="",F539=""),"",ROUND(E539*(1-IFERROR(VLOOKUP(F539,Settings!$A$2:$C$10,2,FALSE),0))-IFERROR(VLOOKUP(F539,Settings!$A$2:$C$10,3,FALSE),0)-N(G539)-IF(N(G539)&gt;0,Settings!$B$14,0)-Settings!$B$13,2))</f>
        <v/>
      </c>
      <c r="I539" s="23">
        <f>IF(OR(D539="",H539=""),"",IF(D539&lt;=H539,"Yes","No"))</f>
        <v/>
      </c>
    </row>
    <row r="540">
      <c r="A540" s="22" t="n"/>
      <c r="D540" s="9" t="n"/>
      <c r="E540" s="9" t="n"/>
      <c r="G540" s="9" t="n"/>
      <c r="H540" s="24">
        <f>IF(OR(E540="",F540=""),"",ROUND(E540*(1-IFERROR(VLOOKUP(F540,Settings!$A$2:$C$10,2,FALSE),0))-IFERROR(VLOOKUP(F540,Settings!$A$2:$C$10,3,FALSE),0)-N(G540)-IF(N(G540)&gt;0,Settings!$B$14,0)-Settings!$B$13,2))</f>
        <v/>
      </c>
      <c r="I540" s="23">
        <f>IF(OR(D540="",H540=""),"",IF(D540&lt;=H540,"Yes","No"))</f>
        <v/>
      </c>
    </row>
    <row r="541">
      <c r="A541" s="22" t="n"/>
      <c r="D541" s="9" t="n"/>
      <c r="E541" s="9" t="n"/>
      <c r="G541" s="9" t="n"/>
      <c r="H541" s="24">
        <f>IF(OR(E541="",F541=""),"",ROUND(E541*(1-IFERROR(VLOOKUP(F541,Settings!$A$2:$C$10,2,FALSE),0))-IFERROR(VLOOKUP(F541,Settings!$A$2:$C$10,3,FALSE),0)-N(G541)-IF(N(G541)&gt;0,Settings!$B$14,0)-Settings!$B$13,2))</f>
        <v/>
      </c>
      <c r="I541" s="23">
        <f>IF(OR(D541="",H541=""),"",IF(D541&lt;=H541,"Yes","No"))</f>
        <v/>
      </c>
    </row>
    <row r="542">
      <c r="A542" s="22" t="n"/>
      <c r="D542" s="9" t="n"/>
      <c r="E542" s="9" t="n"/>
      <c r="G542" s="9" t="n"/>
      <c r="H542" s="24">
        <f>IF(OR(E542="",F542=""),"",ROUND(E542*(1-IFERROR(VLOOKUP(F542,Settings!$A$2:$C$10,2,FALSE),0))-IFERROR(VLOOKUP(F542,Settings!$A$2:$C$10,3,FALSE),0)-N(G542)-IF(N(G542)&gt;0,Settings!$B$14,0)-Settings!$B$13,2))</f>
        <v/>
      </c>
      <c r="I542" s="23">
        <f>IF(OR(D542="",H542=""),"",IF(D542&lt;=H542,"Yes","No"))</f>
        <v/>
      </c>
    </row>
    <row r="543">
      <c r="A543" s="22" t="n"/>
      <c r="D543" s="9" t="n"/>
      <c r="E543" s="9" t="n"/>
      <c r="G543" s="9" t="n"/>
      <c r="H543" s="24">
        <f>IF(OR(E543="",F543=""),"",ROUND(E543*(1-IFERROR(VLOOKUP(F543,Settings!$A$2:$C$10,2,FALSE),0))-IFERROR(VLOOKUP(F543,Settings!$A$2:$C$10,3,FALSE),0)-N(G543)-IF(N(G543)&gt;0,Settings!$B$14,0)-Settings!$B$13,2))</f>
        <v/>
      </c>
      <c r="I543" s="23">
        <f>IF(OR(D543="",H543=""),"",IF(D543&lt;=H543,"Yes","No"))</f>
        <v/>
      </c>
    </row>
    <row r="544">
      <c r="A544" s="22" t="n"/>
      <c r="D544" s="9" t="n"/>
      <c r="E544" s="9" t="n"/>
      <c r="G544" s="9" t="n"/>
      <c r="H544" s="24">
        <f>IF(OR(E544="",F544=""),"",ROUND(E544*(1-IFERROR(VLOOKUP(F544,Settings!$A$2:$C$10,2,FALSE),0))-IFERROR(VLOOKUP(F544,Settings!$A$2:$C$10,3,FALSE),0)-N(G544)-IF(N(G544)&gt;0,Settings!$B$14,0)-Settings!$B$13,2))</f>
        <v/>
      </c>
      <c r="I544" s="23">
        <f>IF(OR(D544="",H544=""),"",IF(D544&lt;=H544,"Yes","No"))</f>
        <v/>
      </c>
    </row>
    <row r="545">
      <c r="A545" s="22" t="n"/>
      <c r="D545" s="9" t="n"/>
      <c r="E545" s="9" t="n"/>
      <c r="G545" s="9" t="n"/>
      <c r="H545" s="24">
        <f>IF(OR(E545="",F545=""),"",ROUND(E545*(1-IFERROR(VLOOKUP(F545,Settings!$A$2:$C$10,2,FALSE),0))-IFERROR(VLOOKUP(F545,Settings!$A$2:$C$10,3,FALSE),0)-N(G545)-IF(N(G545)&gt;0,Settings!$B$14,0)-Settings!$B$13,2))</f>
        <v/>
      </c>
      <c r="I545" s="23">
        <f>IF(OR(D545="",H545=""),"",IF(D545&lt;=H545,"Yes","No"))</f>
        <v/>
      </c>
    </row>
    <row r="546">
      <c r="A546" s="22" t="n"/>
      <c r="D546" s="9" t="n"/>
      <c r="E546" s="9" t="n"/>
      <c r="G546" s="9" t="n"/>
      <c r="H546" s="24">
        <f>IF(OR(E546="",F546=""),"",ROUND(E546*(1-IFERROR(VLOOKUP(F546,Settings!$A$2:$C$10,2,FALSE),0))-IFERROR(VLOOKUP(F546,Settings!$A$2:$C$10,3,FALSE),0)-N(G546)-IF(N(G546)&gt;0,Settings!$B$14,0)-Settings!$B$13,2))</f>
        <v/>
      </c>
      <c r="I546" s="23">
        <f>IF(OR(D546="",H546=""),"",IF(D546&lt;=H546,"Yes","No"))</f>
        <v/>
      </c>
    </row>
    <row r="547">
      <c r="A547" s="22" t="n"/>
      <c r="D547" s="9" t="n"/>
      <c r="E547" s="9" t="n"/>
      <c r="G547" s="9" t="n"/>
      <c r="H547" s="24">
        <f>IF(OR(E547="",F547=""),"",ROUND(E547*(1-IFERROR(VLOOKUP(F547,Settings!$A$2:$C$10,2,FALSE),0))-IFERROR(VLOOKUP(F547,Settings!$A$2:$C$10,3,FALSE),0)-N(G547)-IF(N(G547)&gt;0,Settings!$B$14,0)-Settings!$B$13,2))</f>
        <v/>
      </c>
      <c r="I547" s="23">
        <f>IF(OR(D547="",H547=""),"",IF(D547&lt;=H547,"Yes","No"))</f>
        <v/>
      </c>
    </row>
    <row r="548">
      <c r="A548" s="22" t="n"/>
      <c r="D548" s="9" t="n"/>
      <c r="E548" s="9" t="n"/>
      <c r="G548" s="9" t="n"/>
      <c r="H548" s="24">
        <f>IF(OR(E548="",F548=""),"",ROUND(E548*(1-IFERROR(VLOOKUP(F548,Settings!$A$2:$C$10,2,FALSE),0))-IFERROR(VLOOKUP(F548,Settings!$A$2:$C$10,3,FALSE),0)-N(G548)-IF(N(G548)&gt;0,Settings!$B$14,0)-Settings!$B$13,2))</f>
        <v/>
      </c>
      <c r="I548" s="23">
        <f>IF(OR(D548="",H548=""),"",IF(D548&lt;=H548,"Yes","No"))</f>
        <v/>
      </c>
    </row>
    <row r="549">
      <c r="A549" s="22" t="n"/>
      <c r="D549" s="9" t="n"/>
      <c r="E549" s="9" t="n"/>
      <c r="G549" s="9" t="n"/>
      <c r="H549" s="24">
        <f>IF(OR(E549="",F549=""),"",ROUND(E549*(1-IFERROR(VLOOKUP(F549,Settings!$A$2:$C$10,2,FALSE),0))-IFERROR(VLOOKUP(F549,Settings!$A$2:$C$10,3,FALSE),0)-N(G549)-IF(N(G549)&gt;0,Settings!$B$14,0)-Settings!$B$13,2))</f>
        <v/>
      </c>
      <c r="I549" s="23">
        <f>IF(OR(D549="",H549=""),"",IF(D549&lt;=H549,"Yes","No"))</f>
        <v/>
      </c>
    </row>
    <row r="550">
      <c r="A550" s="22" t="n"/>
      <c r="D550" s="9" t="n"/>
      <c r="E550" s="9" t="n"/>
      <c r="G550" s="9" t="n"/>
      <c r="H550" s="24">
        <f>IF(OR(E550="",F550=""),"",ROUND(E550*(1-IFERROR(VLOOKUP(F550,Settings!$A$2:$C$10,2,FALSE),0))-IFERROR(VLOOKUP(F550,Settings!$A$2:$C$10,3,FALSE),0)-N(G550)-IF(N(G550)&gt;0,Settings!$B$14,0)-Settings!$B$13,2))</f>
        <v/>
      </c>
      <c r="I550" s="23">
        <f>IF(OR(D550="",H550=""),"",IF(D550&lt;=H550,"Yes","No"))</f>
        <v/>
      </c>
    </row>
    <row r="551">
      <c r="A551" s="22" t="n"/>
      <c r="D551" s="9" t="n"/>
      <c r="E551" s="9" t="n"/>
      <c r="G551" s="9" t="n"/>
      <c r="H551" s="24">
        <f>IF(OR(E551="",F551=""),"",ROUND(E551*(1-IFERROR(VLOOKUP(F551,Settings!$A$2:$C$10,2,FALSE),0))-IFERROR(VLOOKUP(F551,Settings!$A$2:$C$10,3,FALSE),0)-N(G551)-IF(N(G551)&gt;0,Settings!$B$14,0)-Settings!$B$13,2))</f>
        <v/>
      </c>
      <c r="I551" s="23">
        <f>IF(OR(D551="",H551=""),"",IF(D551&lt;=H551,"Yes","No"))</f>
        <v/>
      </c>
    </row>
    <row r="552">
      <c r="A552" s="22" t="n"/>
      <c r="D552" s="9" t="n"/>
      <c r="E552" s="9" t="n"/>
      <c r="G552" s="9" t="n"/>
      <c r="H552" s="24">
        <f>IF(OR(E552="",F552=""),"",ROUND(E552*(1-IFERROR(VLOOKUP(F552,Settings!$A$2:$C$10,2,FALSE),0))-IFERROR(VLOOKUP(F552,Settings!$A$2:$C$10,3,FALSE),0)-N(G552)-IF(N(G552)&gt;0,Settings!$B$14,0)-Settings!$B$13,2))</f>
        <v/>
      </c>
      <c r="I552" s="23">
        <f>IF(OR(D552="",H552=""),"",IF(D552&lt;=H552,"Yes","No"))</f>
        <v/>
      </c>
    </row>
    <row r="553">
      <c r="A553" s="22" t="n"/>
      <c r="D553" s="9" t="n"/>
      <c r="E553" s="9" t="n"/>
      <c r="G553" s="9" t="n"/>
      <c r="H553" s="24">
        <f>IF(OR(E553="",F553=""),"",ROUND(E553*(1-IFERROR(VLOOKUP(F553,Settings!$A$2:$C$10,2,FALSE),0))-IFERROR(VLOOKUP(F553,Settings!$A$2:$C$10,3,FALSE),0)-N(G553)-IF(N(G553)&gt;0,Settings!$B$14,0)-Settings!$B$13,2))</f>
        <v/>
      </c>
      <c r="I553" s="23">
        <f>IF(OR(D553="",H553=""),"",IF(D553&lt;=H553,"Yes","No"))</f>
        <v/>
      </c>
    </row>
    <row r="554">
      <c r="A554" s="22" t="n"/>
      <c r="D554" s="9" t="n"/>
      <c r="E554" s="9" t="n"/>
      <c r="G554" s="9" t="n"/>
      <c r="H554" s="24">
        <f>IF(OR(E554="",F554=""),"",ROUND(E554*(1-IFERROR(VLOOKUP(F554,Settings!$A$2:$C$10,2,FALSE),0))-IFERROR(VLOOKUP(F554,Settings!$A$2:$C$10,3,FALSE),0)-N(G554)-IF(N(G554)&gt;0,Settings!$B$14,0)-Settings!$B$13,2))</f>
        <v/>
      </c>
      <c r="I554" s="23">
        <f>IF(OR(D554="",H554=""),"",IF(D554&lt;=H554,"Yes","No"))</f>
        <v/>
      </c>
    </row>
    <row r="555">
      <c r="A555" s="22" t="n"/>
      <c r="D555" s="9" t="n"/>
      <c r="E555" s="9" t="n"/>
      <c r="G555" s="9" t="n"/>
      <c r="H555" s="24">
        <f>IF(OR(E555="",F555=""),"",ROUND(E555*(1-IFERROR(VLOOKUP(F555,Settings!$A$2:$C$10,2,FALSE),0))-IFERROR(VLOOKUP(F555,Settings!$A$2:$C$10,3,FALSE),0)-N(G555)-IF(N(G555)&gt;0,Settings!$B$14,0)-Settings!$B$13,2))</f>
        <v/>
      </c>
      <c r="I555" s="23">
        <f>IF(OR(D555="",H555=""),"",IF(D555&lt;=H555,"Yes","No"))</f>
        <v/>
      </c>
    </row>
    <row r="556">
      <c r="A556" s="22" t="n"/>
      <c r="D556" s="9" t="n"/>
      <c r="E556" s="9" t="n"/>
      <c r="G556" s="9" t="n"/>
      <c r="H556" s="24">
        <f>IF(OR(E556="",F556=""),"",ROUND(E556*(1-IFERROR(VLOOKUP(F556,Settings!$A$2:$C$10,2,FALSE),0))-IFERROR(VLOOKUP(F556,Settings!$A$2:$C$10,3,FALSE),0)-N(G556)-IF(N(G556)&gt;0,Settings!$B$14,0)-Settings!$B$13,2))</f>
        <v/>
      </c>
      <c r="I556" s="23">
        <f>IF(OR(D556="",H556=""),"",IF(D556&lt;=H556,"Yes","No"))</f>
        <v/>
      </c>
    </row>
    <row r="557">
      <c r="A557" s="22" t="n"/>
      <c r="D557" s="9" t="n"/>
      <c r="E557" s="9" t="n"/>
      <c r="G557" s="9" t="n"/>
      <c r="H557" s="24">
        <f>IF(OR(E557="",F557=""),"",ROUND(E557*(1-IFERROR(VLOOKUP(F557,Settings!$A$2:$C$10,2,FALSE),0))-IFERROR(VLOOKUP(F557,Settings!$A$2:$C$10,3,FALSE),0)-N(G557)-IF(N(G557)&gt;0,Settings!$B$14,0)-Settings!$B$13,2))</f>
        <v/>
      </c>
      <c r="I557" s="23">
        <f>IF(OR(D557="",H557=""),"",IF(D557&lt;=H557,"Yes","No"))</f>
        <v/>
      </c>
    </row>
    <row r="558">
      <c r="A558" s="22" t="n"/>
      <c r="D558" s="9" t="n"/>
      <c r="E558" s="9" t="n"/>
      <c r="G558" s="9" t="n"/>
      <c r="H558" s="24">
        <f>IF(OR(E558="",F558=""),"",ROUND(E558*(1-IFERROR(VLOOKUP(F558,Settings!$A$2:$C$10,2,FALSE),0))-IFERROR(VLOOKUP(F558,Settings!$A$2:$C$10,3,FALSE),0)-N(G558)-IF(N(G558)&gt;0,Settings!$B$14,0)-Settings!$B$13,2))</f>
        <v/>
      </c>
      <c r="I558" s="23">
        <f>IF(OR(D558="",H558=""),"",IF(D558&lt;=H558,"Yes","No"))</f>
        <v/>
      </c>
    </row>
    <row r="559">
      <c r="A559" s="22" t="n"/>
      <c r="D559" s="9" t="n"/>
      <c r="E559" s="9" t="n"/>
      <c r="G559" s="9" t="n"/>
      <c r="H559" s="24">
        <f>IF(OR(E559="",F559=""),"",ROUND(E559*(1-IFERROR(VLOOKUP(F559,Settings!$A$2:$C$10,2,FALSE),0))-IFERROR(VLOOKUP(F559,Settings!$A$2:$C$10,3,FALSE),0)-N(G559)-IF(N(G559)&gt;0,Settings!$B$14,0)-Settings!$B$13,2))</f>
        <v/>
      </c>
      <c r="I559" s="23">
        <f>IF(OR(D559="",H559=""),"",IF(D559&lt;=H559,"Yes","No"))</f>
        <v/>
      </c>
    </row>
    <row r="560">
      <c r="A560" s="22" t="n"/>
      <c r="D560" s="9" t="n"/>
      <c r="E560" s="9" t="n"/>
      <c r="G560" s="9" t="n"/>
      <c r="H560" s="24">
        <f>IF(OR(E560="",F560=""),"",ROUND(E560*(1-IFERROR(VLOOKUP(F560,Settings!$A$2:$C$10,2,FALSE),0))-IFERROR(VLOOKUP(F560,Settings!$A$2:$C$10,3,FALSE),0)-N(G560)-IF(N(G560)&gt;0,Settings!$B$14,0)-Settings!$B$13,2))</f>
        <v/>
      </c>
      <c r="I560" s="23">
        <f>IF(OR(D560="",H560=""),"",IF(D560&lt;=H560,"Yes","No"))</f>
        <v/>
      </c>
    </row>
    <row r="561">
      <c r="A561" s="22" t="n"/>
      <c r="D561" s="9" t="n"/>
      <c r="E561" s="9" t="n"/>
      <c r="G561" s="9" t="n"/>
      <c r="H561" s="24">
        <f>IF(OR(E561="",F561=""),"",ROUND(E561*(1-IFERROR(VLOOKUP(F561,Settings!$A$2:$C$10,2,FALSE),0))-IFERROR(VLOOKUP(F561,Settings!$A$2:$C$10,3,FALSE),0)-N(G561)-IF(N(G561)&gt;0,Settings!$B$14,0)-Settings!$B$13,2))</f>
        <v/>
      </c>
      <c r="I561" s="23">
        <f>IF(OR(D561="",H561=""),"",IF(D561&lt;=H561,"Yes","No"))</f>
        <v/>
      </c>
    </row>
    <row r="562">
      <c r="A562" s="22" t="n"/>
      <c r="D562" s="9" t="n"/>
      <c r="E562" s="9" t="n"/>
      <c r="G562" s="9" t="n"/>
      <c r="H562" s="24">
        <f>IF(OR(E562="",F562=""),"",ROUND(E562*(1-IFERROR(VLOOKUP(F562,Settings!$A$2:$C$10,2,FALSE),0))-IFERROR(VLOOKUP(F562,Settings!$A$2:$C$10,3,FALSE),0)-N(G562)-IF(N(G562)&gt;0,Settings!$B$14,0)-Settings!$B$13,2))</f>
        <v/>
      </c>
      <c r="I562" s="23">
        <f>IF(OR(D562="",H562=""),"",IF(D562&lt;=H562,"Yes","No"))</f>
        <v/>
      </c>
    </row>
    <row r="563">
      <c r="A563" s="22" t="n"/>
      <c r="D563" s="9" t="n"/>
      <c r="E563" s="9" t="n"/>
      <c r="G563" s="9" t="n"/>
      <c r="H563" s="24">
        <f>IF(OR(E563="",F563=""),"",ROUND(E563*(1-IFERROR(VLOOKUP(F563,Settings!$A$2:$C$10,2,FALSE),0))-IFERROR(VLOOKUP(F563,Settings!$A$2:$C$10,3,FALSE),0)-N(G563)-IF(N(G563)&gt;0,Settings!$B$14,0)-Settings!$B$13,2))</f>
        <v/>
      </c>
      <c r="I563" s="23">
        <f>IF(OR(D563="",H563=""),"",IF(D563&lt;=H563,"Yes","No"))</f>
        <v/>
      </c>
    </row>
    <row r="564">
      <c r="A564" s="22" t="n"/>
      <c r="D564" s="9" t="n"/>
      <c r="E564" s="9" t="n"/>
      <c r="G564" s="9" t="n"/>
      <c r="H564" s="24">
        <f>IF(OR(E564="",F564=""),"",ROUND(E564*(1-IFERROR(VLOOKUP(F564,Settings!$A$2:$C$10,2,FALSE),0))-IFERROR(VLOOKUP(F564,Settings!$A$2:$C$10,3,FALSE),0)-N(G564)-IF(N(G564)&gt;0,Settings!$B$14,0)-Settings!$B$13,2))</f>
        <v/>
      </c>
      <c r="I564" s="23">
        <f>IF(OR(D564="",H564=""),"",IF(D564&lt;=H564,"Yes","No"))</f>
        <v/>
      </c>
    </row>
    <row r="565">
      <c r="A565" s="22" t="n"/>
      <c r="D565" s="9" t="n"/>
      <c r="E565" s="9" t="n"/>
      <c r="G565" s="9" t="n"/>
      <c r="H565" s="24">
        <f>IF(OR(E565="",F565=""),"",ROUND(E565*(1-IFERROR(VLOOKUP(F565,Settings!$A$2:$C$10,2,FALSE),0))-IFERROR(VLOOKUP(F565,Settings!$A$2:$C$10,3,FALSE),0)-N(G565)-IF(N(G565)&gt;0,Settings!$B$14,0)-Settings!$B$13,2))</f>
        <v/>
      </c>
      <c r="I565" s="23">
        <f>IF(OR(D565="",H565=""),"",IF(D565&lt;=H565,"Yes","No"))</f>
        <v/>
      </c>
    </row>
    <row r="566">
      <c r="A566" s="22" t="n"/>
      <c r="D566" s="9" t="n"/>
      <c r="E566" s="9" t="n"/>
      <c r="G566" s="9" t="n"/>
      <c r="H566" s="24">
        <f>IF(OR(E566="",F566=""),"",ROUND(E566*(1-IFERROR(VLOOKUP(F566,Settings!$A$2:$C$10,2,FALSE),0))-IFERROR(VLOOKUP(F566,Settings!$A$2:$C$10,3,FALSE),0)-N(G566)-IF(N(G566)&gt;0,Settings!$B$14,0)-Settings!$B$13,2))</f>
        <v/>
      </c>
      <c r="I566" s="23">
        <f>IF(OR(D566="",H566=""),"",IF(D566&lt;=H566,"Yes","No"))</f>
        <v/>
      </c>
    </row>
    <row r="567">
      <c r="A567" s="22" t="n"/>
      <c r="D567" s="9" t="n"/>
      <c r="E567" s="9" t="n"/>
      <c r="G567" s="9" t="n"/>
      <c r="H567" s="24">
        <f>IF(OR(E567="",F567=""),"",ROUND(E567*(1-IFERROR(VLOOKUP(F567,Settings!$A$2:$C$10,2,FALSE),0))-IFERROR(VLOOKUP(F567,Settings!$A$2:$C$10,3,FALSE),0)-N(G567)-IF(N(G567)&gt;0,Settings!$B$14,0)-Settings!$B$13,2))</f>
        <v/>
      </c>
      <c r="I567" s="23">
        <f>IF(OR(D567="",H567=""),"",IF(D567&lt;=H567,"Yes","No"))</f>
        <v/>
      </c>
    </row>
    <row r="568">
      <c r="A568" s="22" t="n"/>
      <c r="D568" s="9" t="n"/>
      <c r="E568" s="9" t="n"/>
      <c r="G568" s="9" t="n"/>
      <c r="H568" s="24">
        <f>IF(OR(E568="",F568=""),"",ROUND(E568*(1-IFERROR(VLOOKUP(F568,Settings!$A$2:$C$10,2,FALSE),0))-IFERROR(VLOOKUP(F568,Settings!$A$2:$C$10,3,FALSE),0)-N(G568)-IF(N(G568)&gt;0,Settings!$B$14,0)-Settings!$B$13,2))</f>
        <v/>
      </c>
      <c r="I568" s="23">
        <f>IF(OR(D568="",H568=""),"",IF(D568&lt;=H568,"Yes","No"))</f>
        <v/>
      </c>
    </row>
    <row r="569">
      <c r="A569" s="22" t="n"/>
      <c r="D569" s="9" t="n"/>
      <c r="E569" s="9" t="n"/>
      <c r="G569" s="9" t="n"/>
      <c r="H569" s="24">
        <f>IF(OR(E569="",F569=""),"",ROUND(E569*(1-IFERROR(VLOOKUP(F569,Settings!$A$2:$C$10,2,FALSE),0))-IFERROR(VLOOKUP(F569,Settings!$A$2:$C$10,3,FALSE),0)-N(G569)-IF(N(G569)&gt;0,Settings!$B$14,0)-Settings!$B$13,2))</f>
        <v/>
      </c>
      <c r="I569" s="23">
        <f>IF(OR(D569="",H569=""),"",IF(D569&lt;=H569,"Yes","No"))</f>
        <v/>
      </c>
    </row>
    <row r="570">
      <c r="A570" s="22" t="n"/>
      <c r="D570" s="9" t="n"/>
      <c r="E570" s="9" t="n"/>
      <c r="G570" s="9" t="n"/>
      <c r="H570" s="24">
        <f>IF(OR(E570="",F570=""),"",ROUND(E570*(1-IFERROR(VLOOKUP(F570,Settings!$A$2:$C$10,2,FALSE),0))-IFERROR(VLOOKUP(F570,Settings!$A$2:$C$10,3,FALSE),0)-N(G570)-IF(N(G570)&gt;0,Settings!$B$14,0)-Settings!$B$13,2))</f>
        <v/>
      </c>
      <c r="I570" s="23">
        <f>IF(OR(D570="",H570=""),"",IF(D570&lt;=H570,"Yes","No"))</f>
        <v/>
      </c>
    </row>
    <row r="571">
      <c r="A571" s="22" t="n"/>
      <c r="D571" s="9" t="n"/>
      <c r="E571" s="9" t="n"/>
      <c r="G571" s="9" t="n"/>
      <c r="H571" s="24">
        <f>IF(OR(E571="",F571=""),"",ROUND(E571*(1-IFERROR(VLOOKUP(F571,Settings!$A$2:$C$10,2,FALSE),0))-IFERROR(VLOOKUP(F571,Settings!$A$2:$C$10,3,FALSE),0)-N(G571)-IF(N(G571)&gt;0,Settings!$B$14,0)-Settings!$B$13,2))</f>
        <v/>
      </c>
      <c r="I571" s="23">
        <f>IF(OR(D571="",H571=""),"",IF(D571&lt;=H571,"Yes","No"))</f>
        <v/>
      </c>
    </row>
    <row r="572">
      <c r="A572" s="22" t="n"/>
      <c r="D572" s="9" t="n"/>
      <c r="E572" s="9" t="n"/>
      <c r="G572" s="9" t="n"/>
      <c r="H572" s="24">
        <f>IF(OR(E572="",F572=""),"",ROUND(E572*(1-IFERROR(VLOOKUP(F572,Settings!$A$2:$C$10,2,FALSE),0))-IFERROR(VLOOKUP(F572,Settings!$A$2:$C$10,3,FALSE),0)-N(G572)-IF(N(G572)&gt;0,Settings!$B$14,0)-Settings!$B$13,2))</f>
        <v/>
      </c>
      <c r="I572" s="23">
        <f>IF(OR(D572="",H572=""),"",IF(D572&lt;=H572,"Yes","No"))</f>
        <v/>
      </c>
    </row>
    <row r="573">
      <c r="A573" s="22" t="n"/>
      <c r="D573" s="9" t="n"/>
      <c r="E573" s="9" t="n"/>
      <c r="G573" s="9" t="n"/>
      <c r="H573" s="24">
        <f>IF(OR(E573="",F573=""),"",ROUND(E573*(1-IFERROR(VLOOKUP(F573,Settings!$A$2:$C$10,2,FALSE),0))-IFERROR(VLOOKUP(F573,Settings!$A$2:$C$10,3,FALSE),0)-N(G573)-IF(N(G573)&gt;0,Settings!$B$14,0)-Settings!$B$13,2))</f>
        <v/>
      </c>
      <c r="I573" s="23">
        <f>IF(OR(D573="",H573=""),"",IF(D573&lt;=H573,"Yes","No"))</f>
        <v/>
      </c>
    </row>
    <row r="574">
      <c r="A574" s="22" t="n"/>
      <c r="D574" s="9" t="n"/>
      <c r="E574" s="9" t="n"/>
      <c r="G574" s="9" t="n"/>
      <c r="H574" s="24">
        <f>IF(OR(E574="",F574=""),"",ROUND(E574*(1-IFERROR(VLOOKUP(F574,Settings!$A$2:$C$10,2,FALSE),0))-IFERROR(VLOOKUP(F574,Settings!$A$2:$C$10,3,FALSE),0)-N(G574)-IF(N(G574)&gt;0,Settings!$B$14,0)-Settings!$B$13,2))</f>
        <v/>
      </c>
      <c r="I574" s="23">
        <f>IF(OR(D574="",H574=""),"",IF(D574&lt;=H574,"Yes","No"))</f>
        <v/>
      </c>
    </row>
    <row r="575">
      <c r="A575" s="22" t="n"/>
      <c r="D575" s="9" t="n"/>
      <c r="E575" s="9" t="n"/>
      <c r="G575" s="9" t="n"/>
      <c r="H575" s="24">
        <f>IF(OR(E575="",F575=""),"",ROUND(E575*(1-IFERROR(VLOOKUP(F575,Settings!$A$2:$C$10,2,FALSE),0))-IFERROR(VLOOKUP(F575,Settings!$A$2:$C$10,3,FALSE),0)-N(G575)-IF(N(G575)&gt;0,Settings!$B$14,0)-Settings!$B$13,2))</f>
        <v/>
      </c>
      <c r="I575" s="23">
        <f>IF(OR(D575="",H575=""),"",IF(D575&lt;=H575,"Yes","No"))</f>
        <v/>
      </c>
    </row>
    <row r="576">
      <c r="A576" s="22" t="n"/>
      <c r="D576" s="9" t="n"/>
      <c r="E576" s="9" t="n"/>
      <c r="G576" s="9" t="n"/>
      <c r="H576" s="24">
        <f>IF(OR(E576="",F576=""),"",ROUND(E576*(1-IFERROR(VLOOKUP(F576,Settings!$A$2:$C$10,2,FALSE),0))-IFERROR(VLOOKUP(F576,Settings!$A$2:$C$10,3,FALSE),0)-N(G576)-IF(N(G576)&gt;0,Settings!$B$14,0)-Settings!$B$13,2))</f>
        <v/>
      </c>
      <c r="I576" s="23">
        <f>IF(OR(D576="",H576=""),"",IF(D576&lt;=H576,"Yes","No"))</f>
        <v/>
      </c>
    </row>
    <row r="577">
      <c r="A577" s="22" t="n"/>
      <c r="D577" s="9" t="n"/>
      <c r="E577" s="9" t="n"/>
      <c r="G577" s="9" t="n"/>
      <c r="H577" s="24">
        <f>IF(OR(E577="",F577=""),"",ROUND(E577*(1-IFERROR(VLOOKUP(F577,Settings!$A$2:$C$10,2,FALSE),0))-IFERROR(VLOOKUP(F577,Settings!$A$2:$C$10,3,FALSE),0)-N(G577)-IF(N(G577)&gt;0,Settings!$B$14,0)-Settings!$B$13,2))</f>
        <v/>
      </c>
      <c r="I577" s="23">
        <f>IF(OR(D577="",H577=""),"",IF(D577&lt;=H577,"Yes","No"))</f>
        <v/>
      </c>
    </row>
    <row r="578">
      <c r="A578" s="22" t="n"/>
      <c r="D578" s="9" t="n"/>
      <c r="E578" s="9" t="n"/>
      <c r="G578" s="9" t="n"/>
      <c r="H578" s="24">
        <f>IF(OR(E578="",F578=""),"",ROUND(E578*(1-IFERROR(VLOOKUP(F578,Settings!$A$2:$C$10,2,FALSE),0))-IFERROR(VLOOKUP(F578,Settings!$A$2:$C$10,3,FALSE),0)-N(G578)-IF(N(G578)&gt;0,Settings!$B$14,0)-Settings!$B$13,2))</f>
        <v/>
      </c>
      <c r="I578" s="23">
        <f>IF(OR(D578="",H578=""),"",IF(D578&lt;=H578,"Yes","No"))</f>
        <v/>
      </c>
    </row>
    <row r="579">
      <c r="A579" s="22" t="n"/>
      <c r="D579" s="9" t="n"/>
      <c r="E579" s="9" t="n"/>
      <c r="G579" s="9" t="n"/>
      <c r="H579" s="24">
        <f>IF(OR(E579="",F579=""),"",ROUND(E579*(1-IFERROR(VLOOKUP(F579,Settings!$A$2:$C$10,2,FALSE),0))-IFERROR(VLOOKUP(F579,Settings!$A$2:$C$10,3,FALSE),0)-N(G579)-IF(N(G579)&gt;0,Settings!$B$14,0)-Settings!$B$13,2))</f>
        <v/>
      </c>
      <c r="I579" s="23">
        <f>IF(OR(D579="",H579=""),"",IF(D579&lt;=H579,"Yes","No"))</f>
        <v/>
      </c>
    </row>
    <row r="580">
      <c r="A580" s="22" t="n"/>
      <c r="D580" s="9" t="n"/>
      <c r="E580" s="9" t="n"/>
      <c r="G580" s="9" t="n"/>
      <c r="H580" s="24">
        <f>IF(OR(E580="",F580=""),"",ROUND(E580*(1-IFERROR(VLOOKUP(F580,Settings!$A$2:$C$10,2,FALSE),0))-IFERROR(VLOOKUP(F580,Settings!$A$2:$C$10,3,FALSE),0)-N(G580)-IF(N(G580)&gt;0,Settings!$B$14,0)-Settings!$B$13,2))</f>
        <v/>
      </c>
      <c r="I580" s="23">
        <f>IF(OR(D580="",H580=""),"",IF(D580&lt;=H580,"Yes","No"))</f>
        <v/>
      </c>
    </row>
    <row r="581">
      <c r="A581" s="22" t="n"/>
      <c r="D581" s="9" t="n"/>
      <c r="E581" s="9" t="n"/>
      <c r="G581" s="9" t="n"/>
      <c r="H581" s="24">
        <f>IF(OR(E581="",F581=""),"",ROUND(E581*(1-IFERROR(VLOOKUP(F581,Settings!$A$2:$C$10,2,FALSE),0))-IFERROR(VLOOKUP(F581,Settings!$A$2:$C$10,3,FALSE),0)-N(G581)-IF(N(G581)&gt;0,Settings!$B$14,0)-Settings!$B$13,2))</f>
        <v/>
      </c>
      <c r="I581" s="23">
        <f>IF(OR(D581="",H581=""),"",IF(D581&lt;=H581,"Yes","No"))</f>
        <v/>
      </c>
    </row>
    <row r="582">
      <c r="A582" s="22" t="n"/>
      <c r="D582" s="9" t="n"/>
      <c r="E582" s="9" t="n"/>
      <c r="G582" s="9" t="n"/>
      <c r="H582" s="24">
        <f>IF(OR(E582="",F582=""),"",ROUND(E582*(1-IFERROR(VLOOKUP(F582,Settings!$A$2:$C$10,2,FALSE),0))-IFERROR(VLOOKUP(F582,Settings!$A$2:$C$10,3,FALSE),0)-N(G582)-IF(N(G582)&gt;0,Settings!$B$14,0)-Settings!$B$13,2))</f>
        <v/>
      </c>
      <c r="I582" s="23">
        <f>IF(OR(D582="",H582=""),"",IF(D582&lt;=H582,"Yes","No"))</f>
        <v/>
      </c>
    </row>
    <row r="583">
      <c r="A583" s="22" t="n"/>
      <c r="D583" s="9" t="n"/>
      <c r="E583" s="9" t="n"/>
      <c r="G583" s="9" t="n"/>
      <c r="H583" s="24">
        <f>IF(OR(E583="",F583=""),"",ROUND(E583*(1-IFERROR(VLOOKUP(F583,Settings!$A$2:$C$10,2,FALSE),0))-IFERROR(VLOOKUP(F583,Settings!$A$2:$C$10,3,FALSE),0)-N(G583)-IF(N(G583)&gt;0,Settings!$B$14,0)-Settings!$B$13,2))</f>
        <v/>
      </c>
      <c r="I583" s="23">
        <f>IF(OR(D583="",H583=""),"",IF(D583&lt;=H583,"Yes","No"))</f>
        <v/>
      </c>
    </row>
    <row r="584">
      <c r="A584" s="22" t="n"/>
      <c r="D584" s="9" t="n"/>
      <c r="E584" s="9" t="n"/>
      <c r="G584" s="9" t="n"/>
      <c r="H584" s="24">
        <f>IF(OR(E584="",F584=""),"",ROUND(E584*(1-IFERROR(VLOOKUP(F584,Settings!$A$2:$C$10,2,FALSE),0))-IFERROR(VLOOKUP(F584,Settings!$A$2:$C$10,3,FALSE),0)-N(G584)-IF(N(G584)&gt;0,Settings!$B$14,0)-Settings!$B$13,2))</f>
        <v/>
      </c>
      <c r="I584" s="23">
        <f>IF(OR(D584="",H584=""),"",IF(D584&lt;=H584,"Yes","No"))</f>
        <v/>
      </c>
    </row>
    <row r="585">
      <c r="A585" s="22" t="n"/>
      <c r="D585" s="9" t="n"/>
      <c r="E585" s="9" t="n"/>
      <c r="G585" s="9" t="n"/>
      <c r="H585" s="24">
        <f>IF(OR(E585="",F585=""),"",ROUND(E585*(1-IFERROR(VLOOKUP(F585,Settings!$A$2:$C$10,2,FALSE),0))-IFERROR(VLOOKUP(F585,Settings!$A$2:$C$10,3,FALSE),0)-N(G585)-IF(N(G585)&gt;0,Settings!$B$14,0)-Settings!$B$13,2))</f>
        <v/>
      </c>
      <c r="I585" s="23">
        <f>IF(OR(D585="",H585=""),"",IF(D585&lt;=H585,"Yes","No"))</f>
        <v/>
      </c>
    </row>
    <row r="586">
      <c r="A586" s="22" t="n"/>
      <c r="D586" s="9" t="n"/>
      <c r="E586" s="9" t="n"/>
      <c r="G586" s="9" t="n"/>
      <c r="H586" s="24">
        <f>IF(OR(E586="",F586=""),"",ROUND(E586*(1-IFERROR(VLOOKUP(F586,Settings!$A$2:$C$10,2,FALSE),0))-IFERROR(VLOOKUP(F586,Settings!$A$2:$C$10,3,FALSE),0)-N(G586)-IF(N(G586)&gt;0,Settings!$B$14,0)-Settings!$B$13,2))</f>
        <v/>
      </c>
      <c r="I586" s="23">
        <f>IF(OR(D586="",H586=""),"",IF(D586&lt;=H586,"Yes","No"))</f>
        <v/>
      </c>
    </row>
    <row r="587">
      <c r="A587" s="22" t="n"/>
      <c r="D587" s="9" t="n"/>
      <c r="E587" s="9" t="n"/>
      <c r="G587" s="9" t="n"/>
      <c r="H587" s="24">
        <f>IF(OR(E587="",F587=""),"",ROUND(E587*(1-IFERROR(VLOOKUP(F587,Settings!$A$2:$C$10,2,FALSE),0))-IFERROR(VLOOKUP(F587,Settings!$A$2:$C$10,3,FALSE),0)-N(G587)-IF(N(G587)&gt;0,Settings!$B$14,0)-Settings!$B$13,2))</f>
        <v/>
      </c>
      <c r="I587" s="23">
        <f>IF(OR(D587="",H587=""),"",IF(D587&lt;=H587,"Yes","No"))</f>
        <v/>
      </c>
    </row>
    <row r="588">
      <c r="A588" s="22" t="n"/>
      <c r="D588" s="9" t="n"/>
      <c r="E588" s="9" t="n"/>
      <c r="G588" s="9" t="n"/>
      <c r="H588" s="24">
        <f>IF(OR(E588="",F588=""),"",ROUND(E588*(1-IFERROR(VLOOKUP(F588,Settings!$A$2:$C$10,2,FALSE),0))-IFERROR(VLOOKUP(F588,Settings!$A$2:$C$10,3,FALSE),0)-N(G588)-IF(N(G588)&gt;0,Settings!$B$14,0)-Settings!$B$13,2))</f>
        <v/>
      </c>
      <c r="I588" s="23">
        <f>IF(OR(D588="",H588=""),"",IF(D588&lt;=H588,"Yes","No"))</f>
        <v/>
      </c>
    </row>
    <row r="589">
      <c r="A589" s="22" t="n"/>
      <c r="D589" s="9" t="n"/>
      <c r="E589" s="9" t="n"/>
      <c r="G589" s="9" t="n"/>
      <c r="H589" s="24">
        <f>IF(OR(E589="",F589=""),"",ROUND(E589*(1-IFERROR(VLOOKUP(F589,Settings!$A$2:$C$10,2,FALSE),0))-IFERROR(VLOOKUP(F589,Settings!$A$2:$C$10,3,FALSE),0)-N(G589)-IF(N(G589)&gt;0,Settings!$B$14,0)-Settings!$B$13,2))</f>
        <v/>
      </c>
      <c r="I589" s="23">
        <f>IF(OR(D589="",H589=""),"",IF(D589&lt;=H589,"Yes","No"))</f>
        <v/>
      </c>
    </row>
    <row r="590">
      <c r="A590" s="22" t="n"/>
      <c r="D590" s="9" t="n"/>
      <c r="E590" s="9" t="n"/>
      <c r="G590" s="9" t="n"/>
      <c r="H590" s="24">
        <f>IF(OR(E590="",F590=""),"",ROUND(E590*(1-IFERROR(VLOOKUP(F590,Settings!$A$2:$C$10,2,FALSE),0))-IFERROR(VLOOKUP(F590,Settings!$A$2:$C$10,3,FALSE),0)-N(G590)-IF(N(G590)&gt;0,Settings!$B$14,0)-Settings!$B$13,2))</f>
        <v/>
      </c>
      <c r="I590" s="23">
        <f>IF(OR(D590="",H590=""),"",IF(D590&lt;=H590,"Yes","No"))</f>
        <v/>
      </c>
    </row>
    <row r="591">
      <c r="A591" s="22" t="n"/>
      <c r="D591" s="9" t="n"/>
      <c r="E591" s="9" t="n"/>
      <c r="G591" s="9" t="n"/>
      <c r="H591" s="24">
        <f>IF(OR(E591="",F591=""),"",ROUND(E591*(1-IFERROR(VLOOKUP(F591,Settings!$A$2:$C$10,2,FALSE),0))-IFERROR(VLOOKUP(F591,Settings!$A$2:$C$10,3,FALSE),0)-N(G591)-IF(N(G591)&gt;0,Settings!$B$14,0)-Settings!$B$13,2))</f>
        <v/>
      </c>
      <c r="I591" s="23">
        <f>IF(OR(D591="",H591=""),"",IF(D591&lt;=H591,"Yes","No"))</f>
        <v/>
      </c>
    </row>
    <row r="592">
      <c r="A592" s="22" t="n"/>
      <c r="D592" s="9" t="n"/>
      <c r="E592" s="9" t="n"/>
      <c r="G592" s="9" t="n"/>
      <c r="H592" s="24">
        <f>IF(OR(E592="",F592=""),"",ROUND(E592*(1-IFERROR(VLOOKUP(F592,Settings!$A$2:$C$10,2,FALSE),0))-IFERROR(VLOOKUP(F592,Settings!$A$2:$C$10,3,FALSE),0)-N(G592)-IF(N(G592)&gt;0,Settings!$B$14,0)-Settings!$B$13,2))</f>
        <v/>
      </c>
      <c r="I592" s="23">
        <f>IF(OR(D592="",H592=""),"",IF(D592&lt;=H592,"Yes","No"))</f>
        <v/>
      </c>
    </row>
    <row r="593">
      <c r="A593" s="22" t="n"/>
      <c r="D593" s="9" t="n"/>
      <c r="E593" s="9" t="n"/>
      <c r="G593" s="9" t="n"/>
      <c r="H593" s="24">
        <f>IF(OR(E593="",F593=""),"",ROUND(E593*(1-IFERROR(VLOOKUP(F593,Settings!$A$2:$C$10,2,FALSE),0))-IFERROR(VLOOKUP(F593,Settings!$A$2:$C$10,3,FALSE),0)-N(G593)-IF(N(G593)&gt;0,Settings!$B$14,0)-Settings!$B$13,2))</f>
        <v/>
      </c>
      <c r="I593" s="23">
        <f>IF(OR(D593="",H593=""),"",IF(D593&lt;=H593,"Yes","No"))</f>
        <v/>
      </c>
    </row>
    <row r="594">
      <c r="A594" s="22" t="n"/>
      <c r="D594" s="9" t="n"/>
      <c r="E594" s="9" t="n"/>
      <c r="G594" s="9" t="n"/>
      <c r="H594" s="24">
        <f>IF(OR(E594="",F594=""),"",ROUND(E594*(1-IFERROR(VLOOKUP(F594,Settings!$A$2:$C$10,2,FALSE),0))-IFERROR(VLOOKUP(F594,Settings!$A$2:$C$10,3,FALSE),0)-N(G594)-IF(N(G594)&gt;0,Settings!$B$14,0)-Settings!$B$13,2))</f>
        <v/>
      </c>
      <c r="I594" s="23">
        <f>IF(OR(D594="",H594=""),"",IF(D594&lt;=H594,"Yes","No"))</f>
        <v/>
      </c>
    </row>
    <row r="595">
      <c r="A595" s="22" t="n"/>
      <c r="D595" s="9" t="n"/>
      <c r="E595" s="9" t="n"/>
      <c r="G595" s="9" t="n"/>
      <c r="H595" s="24">
        <f>IF(OR(E595="",F595=""),"",ROUND(E595*(1-IFERROR(VLOOKUP(F595,Settings!$A$2:$C$10,2,FALSE),0))-IFERROR(VLOOKUP(F595,Settings!$A$2:$C$10,3,FALSE),0)-N(G595)-IF(N(G595)&gt;0,Settings!$B$14,0)-Settings!$B$13,2))</f>
        <v/>
      </c>
      <c r="I595" s="23">
        <f>IF(OR(D595="",H595=""),"",IF(D595&lt;=H595,"Yes","No"))</f>
        <v/>
      </c>
    </row>
    <row r="596">
      <c r="A596" s="22" t="n"/>
      <c r="D596" s="9" t="n"/>
      <c r="E596" s="9" t="n"/>
      <c r="G596" s="9" t="n"/>
      <c r="H596" s="24">
        <f>IF(OR(E596="",F596=""),"",ROUND(E596*(1-IFERROR(VLOOKUP(F596,Settings!$A$2:$C$10,2,FALSE),0))-IFERROR(VLOOKUP(F596,Settings!$A$2:$C$10,3,FALSE),0)-N(G596)-IF(N(G596)&gt;0,Settings!$B$14,0)-Settings!$B$13,2))</f>
        <v/>
      </c>
      <c r="I596" s="23">
        <f>IF(OR(D596="",H596=""),"",IF(D596&lt;=H596,"Yes","No"))</f>
        <v/>
      </c>
    </row>
    <row r="597">
      <c r="A597" s="22" t="n"/>
      <c r="D597" s="9" t="n"/>
      <c r="E597" s="9" t="n"/>
      <c r="G597" s="9" t="n"/>
      <c r="H597" s="24">
        <f>IF(OR(E597="",F597=""),"",ROUND(E597*(1-IFERROR(VLOOKUP(F597,Settings!$A$2:$C$10,2,FALSE),0))-IFERROR(VLOOKUP(F597,Settings!$A$2:$C$10,3,FALSE),0)-N(G597)-IF(N(G597)&gt;0,Settings!$B$14,0)-Settings!$B$13,2))</f>
        <v/>
      </c>
      <c r="I597" s="23">
        <f>IF(OR(D597="",H597=""),"",IF(D597&lt;=H597,"Yes","No"))</f>
        <v/>
      </c>
    </row>
    <row r="598">
      <c r="A598" s="22" t="n"/>
      <c r="D598" s="9" t="n"/>
      <c r="E598" s="9" t="n"/>
      <c r="G598" s="9" t="n"/>
      <c r="H598" s="24">
        <f>IF(OR(E598="",F598=""),"",ROUND(E598*(1-IFERROR(VLOOKUP(F598,Settings!$A$2:$C$10,2,FALSE),0))-IFERROR(VLOOKUP(F598,Settings!$A$2:$C$10,3,FALSE),0)-N(G598)-IF(N(G598)&gt;0,Settings!$B$14,0)-Settings!$B$13,2))</f>
        <v/>
      </c>
      <c r="I598" s="23">
        <f>IF(OR(D598="",H598=""),"",IF(D598&lt;=H598,"Yes","No"))</f>
        <v/>
      </c>
    </row>
    <row r="599">
      <c r="A599" s="22" t="n"/>
      <c r="D599" s="9" t="n"/>
      <c r="E599" s="9" t="n"/>
      <c r="G599" s="9" t="n"/>
      <c r="H599" s="24">
        <f>IF(OR(E599="",F599=""),"",ROUND(E599*(1-IFERROR(VLOOKUP(F599,Settings!$A$2:$C$10,2,FALSE),0))-IFERROR(VLOOKUP(F599,Settings!$A$2:$C$10,3,FALSE),0)-N(G599)-IF(N(G599)&gt;0,Settings!$B$14,0)-Settings!$B$13,2))</f>
        <v/>
      </c>
      <c r="I599" s="23">
        <f>IF(OR(D599="",H599=""),"",IF(D599&lt;=H599,"Yes","No"))</f>
        <v/>
      </c>
    </row>
    <row r="600">
      <c r="A600" s="22" t="n"/>
      <c r="D600" s="9" t="n"/>
      <c r="E600" s="9" t="n"/>
      <c r="G600" s="9" t="n"/>
      <c r="H600" s="24">
        <f>IF(OR(E600="",F600=""),"",ROUND(E600*(1-IFERROR(VLOOKUP(F600,Settings!$A$2:$C$10,2,FALSE),0))-IFERROR(VLOOKUP(F600,Settings!$A$2:$C$10,3,FALSE),0)-N(G600)-IF(N(G600)&gt;0,Settings!$B$14,0)-Settings!$B$13,2))</f>
        <v/>
      </c>
      <c r="I600" s="23">
        <f>IF(OR(D600="",H600=""),"",IF(D600&lt;=H600,"Yes","No"))</f>
        <v/>
      </c>
    </row>
    <row r="601">
      <c r="A601" s="22" t="n"/>
      <c r="D601" s="9" t="n"/>
      <c r="E601" s="9" t="n"/>
      <c r="G601" s="9" t="n"/>
      <c r="H601" s="24">
        <f>IF(OR(E601="",F601=""),"",ROUND(E601*(1-IFERROR(VLOOKUP(F601,Settings!$A$2:$C$10,2,FALSE),0))-IFERROR(VLOOKUP(F601,Settings!$A$2:$C$10,3,FALSE),0)-N(G601)-IF(N(G601)&gt;0,Settings!$B$14,0)-Settings!$B$13,2))</f>
        <v/>
      </c>
      <c r="I601" s="23">
        <f>IF(OR(D601="",H601=""),"",IF(D601&lt;=H601,"Yes","No"))</f>
        <v/>
      </c>
    </row>
    <row r="602">
      <c r="A602" s="22" t="n"/>
      <c r="D602" s="9" t="n"/>
      <c r="E602" s="9" t="n"/>
      <c r="G602" s="9" t="n"/>
      <c r="H602" s="24">
        <f>IF(OR(E602="",F602=""),"",ROUND(E602*(1-IFERROR(VLOOKUP(F602,Settings!$A$2:$C$10,2,FALSE),0))-IFERROR(VLOOKUP(F602,Settings!$A$2:$C$10,3,FALSE),0)-N(G602)-IF(N(G602)&gt;0,Settings!$B$14,0)-Settings!$B$13,2))</f>
        <v/>
      </c>
      <c r="I602" s="23">
        <f>IF(OR(D602="",H602=""),"",IF(D602&lt;=H602,"Yes","No"))</f>
        <v/>
      </c>
    </row>
    <row r="603">
      <c r="A603" s="22" t="n"/>
      <c r="D603" s="9" t="n"/>
      <c r="E603" s="9" t="n"/>
      <c r="G603" s="9" t="n"/>
      <c r="H603" s="24">
        <f>IF(OR(E603="",F603=""),"",ROUND(E603*(1-IFERROR(VLOOKUP(F603,Settings!$A$2:$C$10,2,FALSE),0))-IFERROR(VLOOKUP(F603,Settings!$A$2:$C$10,3,FALSE),0)-N(G603)-IF(N(G603)&gt;0,Settings!$B$14,0)-Settings!$B$13,2))</f>
        <v/>
      </c>
      <c r="I603" s="23">
        <f>IF(OR(D603="",H603=""),"",IF(D603&lt;=H603,"Yes","No"))</f>
        <v/>
      </c>
    </row>
    <row r="604">
      <c r="A604" s="22" t="n"/>
      <c r="D604" s="9" t="n"/>
      <c r="E604" s="9" t="n"/>
      <c r="G604" s="9" t="n"/>
      <c r="H604" s="24">
        <f>IF(OR(E604="",F604=""),"",ROUND(E604*(1-IFERROR(VLOOKUP(F604,Settings!$A$2:$C$10,2,FALSE),0))-IFERROR(VLOOKUP(F604,Settings!$A$2:$C$10,3,FALSE),0)-N(G604)-IF(N(G604)&gt;0,Settings!$B$14,0)-Settings!$B$13,2))</f>
        <v/>
      </c>
      <c r="I604" s="23">
        <f>IF(OR(D604="",H604=""),"",IF(D604&lt;=H604,"Yes","No"))</f>
        <v/>
      </c>
    </row>
    <row r="605">
      <c r="A605" s="22" t="n"/>
      <c r="D605" s="9" t="n"/>
      <c r="E605" s="9" t="n"/>
      <c r="G605" s="9" t="n"/>
      <c r="H605" s="24">
        <f>IF(OR(E605="",F605=""),"",ROUND(E605*(1-IFERROR(VLOOKUP(F605,Settings!$A$2:$C$10,2,FALSE),0))-IFERROR(VLOOKUP(F605,Settings!$A$2:$C$10,3,FALSE),0)-N(G605)-IF(N(G605)&gt;0,Settings!$B$14,0)-Settings!$B$13,2))</f>
        <v/>
      </c>
      <c r="I605" s="23">
        <f>IF(OR(D605="",H605=""),"",IF(D605&lt;=H605,"Yes","No"))</f>
        <v/>
      </c>
    </row>
    <row r="606">
      <c r="A606" s="22" t="n"/>
      <c r="D606" s="9" t="n"/>
      <c r="E606" s="9" t="n"/>
      <c r="G606" s="9" t="n"/>
      <c r="H606" s="24">
        <f>IF(OR(E606="",F606=""),"",ROUND(E606*(1-IFERROR(VLOOKUP(F606,Settings!$A$2:$C$10,2,FALSE),0))-IFERROR(VLOOKUP(F606,Settings!$A$2:$C$10,3,FALSE),0)-N(G606)-IF(N(G606)&gt;0,Settings!$B$14,0)-Settings!$B$13,2))</f>
        <v/>
      </c>
      <c r="I606" s="23">
        <f>IF(OR(D606="",H606=""),"",IF(D606&lt;=H606,"Yes","No"))</f>
        <v/>
      </c>
    </row>
    <row r="607">
      <c r="A607" s="22" t="n"/>
      <c r="D607" s="9" t="n"/>
      <c r="E607" s="9" t="n"/>
      <c r="G607" s="9" t="n"/>
      <c r="H607" s="24">
        <f>IF(OR(E607="",F607=""),"",ROUND(E607*(1-IFERROR(VLOOKUP(F607,Settings!$A$2:$C$10,2,FALSE),0))-IFERROR(VLOOKUP(F607,Settings!$A$2:$C$10,3,FALSE),0)-N(G607)-IF(N(G607)&gt;0,Settings!$B$14,0)-Settings!$B$13,2))</f>
        <v/>
      </c>
      <c r="I607" s="23">
        <f>IF(OR(D607="",H607=""),"",IF(D607&lt;=H607,"Yes","No"))</f>
        <v/>
      </c>
    </row>
    <row r="608">
      <c r="A608" s="22" t="n"/>
      <c r="D608" s="9" t="n"/>
      <c r="E608" s="9" t="n"/>
      <c r="G608" s="9" t="n"/>
      <c r="H608" s="24">
        <f>IF(OR(E608="",F608=""),"",ROUND(E608*(1-IFERROR(VLOOKUP(F608,Settings!$A$2:$C$10,2,FALSE),0))-IFERROR(VLOOKUP(F608,Settings!$A$2:$C$10,3,FALSE),0)-N(G608)-IF(N(G608)&gt;0,Settings!$B$14,0)-Settings!$B$13,2))</f>
        <v/>
      </c>
      <c r="I608" s="23">
        <f>IF(OR(D608="",H608=""),"",IF(D608&lt;=H608,"Yes","No"))</f>
        <v/>
      </c>
    </row>
    <row r="609">
      <c r="A609" s="22" t="n"/>
      <c r="D609" s="9" t="n"/>
      <c r="E609" s="9" t="n"/>
      <c r="G609" s="9" t="n"/>
      <c r="H609" s="24">
        <f>IF(OR(E609="",F609=""),"",ROUND(E609*(1-IFERROR(VLOOKUP(F609,Settings!$A$2:$C$10,2,FALSE),0))-IFERROR(VLOOKUP(F609,Settings!$A$2:$C$10,3,FALSE),0)-N(G609)-IF(N(G609)&gt;0,Settings!$B$14,0)-Settings!$B$13,2))</f>
        <v/>
      </c>
      <c r="I609" s="23">
        <f>IF(OR(D609="",H609=""),"",IF(D609&lt;=H609,"Yes","No"))</f>
        <v/>
      </c>
    </row>
    <row r="610">
      <c r="A610" s="22" t="n"/>
      <c r="D610" s="9" t="n"/>
      <c r="E610" s="9" t="n"/>
      <c r="G610" s="9" t="n"/>
      <c r="H610" s="24">
        <f>IF(OR(E610="",F610=""),"",ROUND(E610*(1-IFERROR(VLOOKUP(F610,Settings!$A$2:$C$10,2,FALSE),0))-IFERROR(VLOOKUP(F610,Settings!$A$2:$C$10,3,FALSE),0)-N(G610)-IF(N(G610)&gt;0,Settings!$B$14,0)-Settings!$B$13,2))</f>
        <v/>
      </c>
      <c r="I610" s="23">
        <f>IF(OR(D610="",H610=""),"",IF(D610&lt;=H610,"Yes","No"))</f>
        <v/>
      </c>
    </row>
    <row r="611">
      <c r="A611" s="22" t="n"/>
      <c r="D611" s="9" t="n"/>
      <c r="E611" s="9" t="n"/>
      <c r="G611" s="9" t="n"/>
      <c r="H611" s="24">
        <f>IF(OR(E611="",F611=""),"",ROUND(E611*(1-IFERROR(VLOOKUP(F611,Settings!$A$2:$C$10,2,FALSE),0))-IFERROR(VLOOKUP(F611,Settings!$A$2:$C$10,3,FALSE),0)-N(G611)-IF(N(G611)&gt;0,Settings!$B$14,0)-Settings!$B$13,2))</f>
        <v/>
      </c>
      <c r="I611" s="23">
        <f>IF(OR(D611="",H611=""),"",IF(D611&lt;=H611,"Yes","No"))</f>
        <v/>
      </c>
    </row>
    <row r="612">
      <c r="A612" s="22" t="n"/>
      <c r="D612" s="9" t="n"/>
      <c r="E612" s="9" t="n"/>
      <c r="G612" s="9" t="n"/>
      <c r="H612" s="24">
        <f>IF(OR(E612="",F612=""),"",ROUND(E612*(1-IFERROR(VLOOKUP(F612,Settings!$A$2:$C$10,2,FALSE),0))-IFERROR(VLOOKUP(F612,Settings!$A$2:$C$10,3,FALSE),0)-N(G612)-IF(N(G612)&gt;0,Settings!$B$14,0)-Settings!$B$13,2))</f>
        <v/>
      </c>
      <c r="I612" s="23">
        <f>IF(OR(D612="",H612=""),"",IF(D612&lt;=H612,"Yes","No"))</f>
        <v/>
      </c>
    </row>
    <row r="613">
      <c r="A613" s="22" t="n"/>
      <c r="D613" s="9" t="n"/>
      <c r="E613" s="9" t="n"/>
      <c r="G613" s="9" t="n"/>
      <c r="H613" s="24">
        <f>IF(OR(E613="",F613=""),"",ROUND(E613*(1-IFERROR(VLOOKUP(F613,Settings!$A$2:$C$10,2,FALSE),0))-IFERROR(VLOOKUP(F613,Settings!$A$2:$C$10,3,FALSE),0)-N(G613)-IF(N(G613)&gt;0,Settings!$B$14,0)-Settings!$B$13,2))</f>
        <v/>
      </c>
      <c r="I613" s="23">
        <f>IF(OR(D613="",H613=""),"",IF(D613&lt;=H613,"Yes","No"))</f>
        <v/>
      </c>
    </row>
    <row r="614">
      <c r="A614" s="22" t="n"/>
      <c r="D614" s="9" t="n"/>
      <c r="E614" s="9" t="n"/>
      <c r="G614" s="9" t="n"/>
      <c r="H614" s="24">
        <f>IF(OR(E614="",F614=""),"",ROUND(E614*(1-IFERROR(VLOOKUP(F614,Settings!$A$2:$C$10,2,FALSE),0))-IFERROR(VLOOKUP(F614,Settings!$A$2:$C$10,3,FALSE),0)-N(G614)-IF(N(G614)&gt;0,Settings!$B$14,0)-Settings!$B$13,2))</f>
        <v/>
      </c>
      <c r="I614" s="23">
        <f>IF(OR(D614="",H614=""),"",IF(D614&lt;=H614,"Yes","No"))</f>
        <v/>
      </c>
    </row>
    <row r="615">
      <c r="A615" s="22" t="n"/>
      <c r="D615" s="9" t="n"/>
      <c r="E615" s="9" t="n"/>
      <c r="G615" s="9" t="n"/>
      <c r="H615" s="24">
        <f>IF(OR(E615="",F615=""),"",ROUND(E615*(1-IFERROR(VLOOKUP(F615,Settings!$A$2:$C$10,2,FALSE),0))-IFERROR(VLOOKUP(F615,Settings!$A$2:$C$10,3,FALSE),0)-N(G615)-IF(N(G615)&gt;0,Settings!$B$14,0)-Settings!$B$13,2))</f>
        <v/>
      </c>
      <c r="I615" s="23">
        <f>IF(OR(D615="",H615=""),"",IF(D615&lt;=H615,"Yes","No"))</f>
        <v/>
      </c>
    </row>
    <row r="616">
      <c r="A616" s="22" t="n"/>
      <c r="D616" s="9" t="n"/>
      <c r="E616" s="9" t="n"/>
      <c r="G616" s="9" t="n"/>
      <c r="H616" s="24">
        <f>IF(OR(E616="",F616=""),"",ROUND(E616*(1-IFERROR(VLOOKUP(F616,Settings!$A$2:$C$10,2,FALSE),0))-IFERROR(VLOOKUP(F616,Settings!$A$2:$C$10,3,FALSE),0)-N(G616)-IF(N(G616)&gt;0,Settings!$B$14,0)-Settings!$B$13,2))</f>
        <v/>
      </c>
      <c r="I616" s="23">
        <f>IF(OR(D616="",H616=""),"",IF(D616&lt;=H616,"Yes","No"))</f>
        <v/>
      </c>
    </row>
    <row r="617">
      <c r="A617" s="22" t="n"/>
      <c r="D617" s="9" t="n"/>
      <c r="E617" s="9" t="n"/>
      <c r="G617" s="9" t="n"/>
      <c r="H617" s="24">
        <f>IF(OR(E617="",F617=""),"",ROUND(E617*(1-IFERROR(VLOOKUP(F617,Settings!$A$2:$C$10,2,FALSE),0))-IFERROR(VLOOKUP(F617,Settings!$A$2:$C$10,3,FALSE),0)-N(G617)-IF(N(G617)&gt;0,Settings!$B$14,0)-Settings!$B$13,2))</f>
        <v/>
      </c>
      <c r="I617" s="23">
        <f>IF(OR(D617="",H617=""),"",IF(D617&lt;=H617,"Yes","No"))</f>
        <v/>
      </c>
    </row>
    <row r="618">
      <c r="A618" s="22" t="n"/>
      <c r="D618" s="9" t="n"/>
      <c r="E618" s="9" t="n"/>
      <c r="G618" s="9" t="n"/>
      <c r="H618" s="24">
        <f>IF(OR(E618="",F618=""),"",ROUND(E618*(1-IFERROR(VLOOKUP(F618,Settings!$A$2:$C$10,2,FALSE),0))-IFERROR(VLOOKUP(F618,Settings!$A$2:$C$10,3,FALSE),0)-N(G618)-IF(N(G618)&gt;0,Settings!$B$14,0)-Settings!$B$13,2))</f>
        <v/>
      </c>
      <c r="I618" s="23">
        <f>IF(OR(D618="",H618=""),"",IF(D618&lt;=H618,"Yes","No"))</f>
        <v/>
      </c>
    </row>
    <row r="619">
      <c r="A619" s="22" t="n"/>
      <c r="D619" s="9" t="n"/>
      <c r="E619" s="9" t="n"/>
      <c r="G619" s="9" t="n"/>
      <c r="H619" s="24">
        <f>IF(OR(E619="",F619=""),"",ROUND(E619*(1-IFERROR(VLOOKUP(F619,Settings!$A$2:$C$10,2,FALSE),0))-IFERROR(VLOOKUP(F619,Settings!$A$2:$C$10,3,FALSE),0)-N(G619)-IF(N(G619)&gt;0,Settings!$B$14,0)-Settings!$B$13,2))</f>
        <v/>
      </c>
      <c r="I619" s="23">
        <f>IF(OR(D619="",H619=""),"",IF(D619&lt;=H619,"Yes","No"))</f>
        <v/>
      </c>
    </row>
    <row r="620">
      <c r="A620" s="22" t="n"/>
      <c r="D620" s="9" t="n"/>
      <c r="E620" s="9" t="n"/>
      <c r="G620" s="9" t="n"/>
      <c r="H620" s="24">
        <f>IF(OR(E620="",F620=""),"",ROUND(E620*(1-IFERROR(VLOOKUP(F620,Settings!$A$2:$C$10,2,FALSE),0))-IFERROR(VLOOKUP(F620,Settings!$A$2:$C$10,3,FALSE),0)-N(G620)-IF(N(G620)&gt;0,Settings!$B$14,0)-Settings!$B$13,2))</f>
        <v/>
      </c>
      <c r="I620" s="23">
        <f>IF(OR(D620="",H620=""),"",IF(D620&lt;=H620,"Yes","No"))</f>
        <v/>
      </c>
    </row>
    <row r="621">
      <c r="A621" s="22" t="n"/>
      <c r="D621" s="9" t="n"/>
      <c r="E621" s="9" t="n"/>
      <c r="G621" s="9" t="n"/>
      <c r="H621" s="24">
        <f>IF(OR(E621="",F621=""),"",ROUND(E621*(1-IFERROR(VLOOKUP(F621,Settings!$A$2:$C$10,2,FALSE),0))-IFERROR(VLOOKUP(F621,Settings!$A$2:$C$10,3,FALSE),0)-N(G621)-IF(N(G621)&gt;0,Settings!$B$14,0)-Settings!$B$13,2))</f>
        <v/>
      </c>
      <c r="I621" s="23">
        <f>IF(OR(D621="",H621=""),"",IF(D621&lt;=H621,"Yes","No"))</f>
        <v/>
      </c>
    </row>
    <row r="622">
      <c r="A622" s="22" t="n"/>
      <c r="D622" s="9" t="n"/>
      <c r="E622" s="9" t="n"/>
      <c r="G622" s="9" t="n"/>
      <c r="H622" s="24">
        <f>IF(OR(E622="",F622=""),"",ROUND(E622*(1-IFERROR(VLOOKUP(F622,Settings!$A$2:$C$10,2,FALSE),0))-IFERROR(VLOOKUP(F622,Settings!$A$2:$C$10,3,FALSE),0)-N(G622)-IF(N(G622)&gt;0,Settings!$B$14,0)-Settings!$B$13,2))</f>
        <v/>
      </c>
      <c r="I622" s="23">
        <f>IF(OR(D622="",H622=""),"",IF(D622&lt;=H622,"Yes","No"))</f>
        <v/>
      </c>
    </row>
    <row r="623">
      <c r="A623" s="22" t="n"/>
      <c r="D623" s="9" t="n"/>
      <c r="E623" s="9" t="n"/>
      <c r="G623" s="9" t="n"/>
      <c r="H623" s="24">
        <f>IF(OR(E623="",F623=""),"",ROUND(E623*(1-IFERROR(VLOOKUP(F623,Settings!$A$2:$C$10,2,FALSE),0))-IFERROR(VLOOKUP(F623,Settings!$A$2:$C$10,3,FALSE),0)-N(G623)-IF(N(G623)&gt;0,Settings!$B$14,0)-Settings!$B$13,2))</f>
        <v/>
      </c>
      <c r="I623" s="23">
        <f>IF(OR(D623="",H623=""),"",IF(D623&lt;=H623,"Yes","No"))</f>
        <v/>
      </c>
    </row>
    <row r="624">
      <c r="A624" s="22" t="n"/>
      <c r="D624" s="9" t="n"/>
      <c r="E624" s="9" t="n"/>
      <c r="G624" s="9" t="n"/>
      <c r="H624" s="24">
        <f>IF(OR(E624="",F624=""),"",ROUND(E624*(1-IFERROR(VLOOKUP(F624,Settings!$A$2:$C$10,2,FALSE),0))-IFERROR(VLOOKUP(F624,Settings!$A$2:$C$10,3,FALSE),0)-N(G624)-IF(N(G624)&gt;0,Settings!$B$14,0)-Settings!$B$13,2))</f>
        <v/>
      </c>
      <c r="I624" s="23">
        <f>IF(OR(D624="",H624=""),"",IF(D624&lt;=H624,"Yes","No"))</f>
        <v/>
      </c>
    </row>
    <row r="625">
      <c r="A625" s="22" t="n"/>
      <c r="D625" s="9" t="n"/>
      <c r="E625" s="9" t="n"/>
      <c r="G625" s="9" t="n"/>
      <c r="H625" s="24">
        <f>IF(OR(E625="",F625=""),"",ROUND(E625*(1-IFERROR(VLOOKUP(F625,Settings!$A$2:$C$10,2,FALSE),0))-IFERROR(VLOOKUP(F625,Settings!$A$2:$C$10,3,FALSE),0)-N(G625)-IF(N(G625)&gt;0,Settings!$B$14,0)-Settings!$B$13,2))</f>
        <v/>
      </c>
      <c r="I625" s="23">
        <f>IF(OR(D625="",H625=""),"",IF(D625&lt;=H625,"Yes","No"))</f>
        <v/>
      </c>
    </row>
    <row r="626">
      <c r="A626" s="22" t="n"/>
      <c r="D626" s="9" t="n"/>
      <c r="E626" s="9" t="n"/>
      <c r="G626" s="9" t="n"/>
      <c r="H626" s="24">
        <f>IF(OR(E626="",F626=""),"",ROUND(E626*(1-IFERROR(VLOOKUP(F626,Settings!$A$2:$C$10,2,FALSE),0))-IFERROR(VLOOKUP(F626,Settings!$A$2:$C$10,3,FALSE),0)-N(G626)-IF(N(G626)&gt;0,Settings!$B$14,0)-Settings!$B$13,2))</f>
        <v/>
      </c>
      <c r="I626" s="23">
        <f>IF(OR(D626="",H626=""),"",IF(D626&lt;=H626,"Yes","No"))</f>
        <v/>
      </c>
    </row>
    <row r="627">
      <c r="A627" s="22" t="n"/>
      <c r="D627" s="9" t="n"/>
      <c r="E627" s="9" t="n"/>
      <c r="G627" s="9" t="n"/>
      <c r="H627" s="24">
        <f>IF(OR(E627="",F627=""),"",ROUND(E627*(1-IFERROR(VLOOKUP(F627,Settings!$A$2:$C$10,2,FALSE),0))-IFERROR(VLOOKUP(F627,Settings!$A$2:$C$10,3,FALSE),0)-N(G627)-IF(N(G627)&gt;0,Settings!$B$14,0)-Settings!$B$13,2))</f>
        <v/>
      </c>
      <c r="I627" s="23">
        <f>IF(OR(D627="",H627=""),"",IF(D627&lt;=H627,"Yes","No"))</f>
        <v/>
      </c>
    </row>
    <row r="628">
      <c r="A628" s="22" t="n"/>
      <c r="D628" s="9" t="n"/>
      <c r="E628" s="9" t="n"/>
      <c r="G628" s="9" t="n"/>
      <c r="H628" s="24">
        <f>IF(OR(E628="",F628=""),"",ROUND(E628*(1-IFERROR(VLOOKUP(F628,Settings!$A$2:$C$10,2,FALSE),0))-IFERROR(VLOOKUP(F628,Settings!$A$2:$C$10,3,FALSE),0)-N(G628)-IF(N(G628)&gt;0,Settings!$B$14,0)-Settings!$B$13,2))</f>
        <v/>
      </c>
      <c r="I628" s="23">
        <f>IF(OR(D628="",H628=""),"",IF(D628&lt;=H628,"Yes","No"))</f>
        <v/>
      </c>
    </row>
    <row r="629">
      <c r="A629" s="22" t="n"/>
      <c r="D629" s="9" t="n"/>
      <c r="E629" s="9" t="n"/>
      <c r="G629" s="9" t="n"/>
      <c r="H629" s="24">
        <f>IF(OR(E629="",F629=""),"",ROUND(E629*(1-IFERROR(VLOOKUP(F629,Settings!$A$2:$C$10,2,FALSE),0))-IFERROR(VLOOKUP(F629,Settings!$A$2:$C$10,3,FALSE),0)-N(G629)-IF(N(G629)&gt;0,Settings!$B$14,0)-Settings!$B$13,2))</f>
        <v/>
      </c>
      <c r="I629" s="23">
        <f>IF(OR(D629="",H629=""),"",IF(D629&lt;=H629,"Yes","No"))</f>
        <v/>
      </c>
    </row>
    <row r="630">
      <c r="A630" s="22" t="n"/>
      <c r="D630" s="9" t="n"/>
      <c r="E630" s="9" t="n"/>
      <c r="G630" s="9" t="n"/>
      <c r="H630" s="24">
        <f>IF(OR(E630="",F630=""),"",ROUND(E630*(1-IFERROR(VLOOKUP(F630,Settings!$A$2:$C$10,2,FALSE),0))-IFERROR(VLOOKUP(F630,Settings!$A$2:$C$10,3,FALSE),0)-N(G630)-IF(N(G630)&gt;0,Settings!$B$14,0)-Settings!$B$13,2))</f>
        <v/>
      </c>
      <c r="I630" s="23">
        <f>IF(OR(D630="",H630=""),"",IF(D630&lt;=H630,"Yes","No"))</f>
        <v/>
      </c>
    </row>
    <row r="631">
      <c r="A631" s="22" t="n"/>
      <c r="D631" s="9" t="n"/>
      <c r="E631" s="9" t="n"/>
      <c r="G631" s="9" t="n"/>
      <c r="H631" s="24">
        <f>IF(OR(E631="",F631=""),"",ROUND(E631*(1-IFERROR(VLOOKUP(F631,Settings!$A$2:$C$10,2,FALSE),0))-IFERROR(VLOOKUP(F631,Settings!$A$2:$C$10,3,FALSE),0)-N(G631)-IF(N(G631)&gt;0,Settings!$B$14,0)-Settings!$B$13,2))</f>
        <v/>
      </c>
      <c r="I631" s="23">
        <f>IF(OR(D631="",H631=""),"",IF(D631&lt;=H631,"Yes","No"))</f>
        <v/>
      </c>
    </row>
    <row r="632">
      <c r="A632" s="22" t="n"/>
      <c r="D632" s="9" t="n"/>
      <c r="E632" s="9" t="n"/>
      <c r="G632" s="9" t="n"/>
      <c r="H632" s="24">
        <f>IF(OR(E632="",F632=""),"",ROUND(E632*(1-IFERROR(VLOOKUP(F632,Settings!$A$2:$C$10,2,FALSE),0))-IFERROR(VLOOKUP(F632,Settings!$A$2:$C$10,3,FALSE),0)-N(G632)-IF(N(G632)&gt;0,Settings!$B$14,0)-Settings!$B$13,2))</f>
        <v/>
      </c>
      <c r="I632" s="23">
        <f>IF(OR(D632="",H632=""),"",IF(D632&lt;=H632,"Yes","No"))</f>
        <v/>
      </c>
    </row>
    <row r="633">
      <c r="A633" s="22" t="n"/>
      <c r="D633" s="9" t="n"/>
      <c r="E633" s="9" t="n"/>
      <c r="G633" s="9" t="n"/>
      <c r="H633" s="24">
        <f>IF(OR(E633="",F633=""),"",ROUND(E633*(1-IFERROR(VLOOKUP(F633,Settings!$A$2:$C$10,2,FALSE),0))-IFERROR(VLOOKUP(F633,Settings!$A$2:$C$10,3,FALSE),0)-N(G633)-IF(N(G633)&gt;0,Settings!$B$14,0)-Settings!$B$13,2))</f>
        <v/>
      </c>
      <c r="I633" s="23">
        <f>IF(OR(D633="",H633=""),"",IF(D633&lt;=H633,"Yes","No"))</f>
        <v/>
      </c>
    </row>
    <row r="634">
      <c r="A634" s="22" t="n"/>
      <c r="D634" s="9" t="n"/>
      <c r="E634" s="9" t="n"/>
      <c r="G634" s="9" t="n"/>
      <c r="H634" s="24">
        <f>IF(OR(E634="",F634=""),"",ROUND(E634*(1-IFERROR(VLOOKUP(F634,Settings!$A$2:$C$10,2,FALSE),0))-IFERROR(VLOOKUP(F634,Settings!$A$2:$C$10,3,FALSE),0)-N(G634)-IF(N(G634)&gt;0,Settings!$B$14,0)-Settings!$B$13,2))</f>
        <v/>
      </c>
      <c r="I634" s="23">
        <f>IF(OR(D634="",H634=""),"",IF(D634&lt;=H634,"Yes","No"))</f>
        <v/>
      </c>
    </row>
    <row r="635">
      <c r="A635" s="22" t="n"/>
      <c r="D635" s="9" t="n"/>
      <c r="E635" s="9" t="n"/>
      <c r="G635" s="9" t="n"/>
      <c r="H635" s="24">
        <f>IF(OR(E635="",F635=""),"",ROUND(E635*(1-IFERROR(VLOOKUP(F635,Settings!$A$2:$C$10,2,FALSE),0))-IFERROR(VLOOKUP(F635,Settings!$A$2:$C$10,3,FALSE),0)-N(G635)-IF(N(G635)&gt;0,Settings!$B$14,0)-Settings!$B$13,2))</f>
        <v/>
      </c>
      <c r="I635" s="23">
        <f>IF(OR(D635="",H635=""),"",IF(D635&lt;=H635,"Yes","No"))</f>
        <v/>
      </c>
    </row>
    <row r="636">
      <c r="A636" s="22" t="n"/>
      <c r="D636" s="9" t="n"/>
      <c r="E636" s="9" t="n"/>
      <c r="G636" s="9" t="n"/>
      <c r="H636" s="24">
        <f>IF(OR(E636="",F636=""),"",ROUND(E636*(1-IFERROR(VLOOKUP(F636,Settings!$A$2:$C$10,2,FALSE),0))-IFERROR(VLOOKUP(F636,Settings!$A$2:$C$10,3,FALSE),0)-N(G636)-IF(N(G636)&gt;0,Settings!$B$14,0)-Settings!$B$13,2))</f>
        <v/>
      </c>
      <c r="I636" s="23">
        <f>IF(OR(D636="",H636=""),"",IF(D636&lt;=H636,"Yes","No"))</f>
        <v/>
      </c>
    </row>
    <row r="637">
      <c r="A637" s="22" t="n"/>
      <c r="D637" s="9" t="n"/>
      <c r="E637" s="9" t="n"/>
      <c r="G637" s="9" t="n"/>
      <c r="H637" s="24">
        <f>IF(OR(E637="",F637=""),"",ROUND(E637*(1-IFERROR(VLOOKUP(F637,Settings!$A$2:$C$10,2,FALSE),0))-IFERROR(VLOOKUP(F637,Settings!$A$2:$C$10,3,FALSE),0)-N(G637)-IF(N(G637)&gt;0,Settings!$B$14,0)-Settings!$B$13,2))</f>
        <v/>
      </c>
      <c r="I637" s="23">
        <f>IF(OR(D637="",H637=""),"",IF(D637&lt;=H637,"Yes","No"))</f>
        <v/>
      </c>
    </row>
    <row r="638">
      <c r="A638" s="22" t="n"/>
      <c r="D638" s="9" t="n"/>
      <c r="E638" s="9" t="n"/>
      <c r="G638" s="9" t="n"/>
      <c r="H638" s="24">
        <f>IF(OR(E638="",F638=""),"",ROUND(E638*(1-IFERROR(VLOOKUP(F638,Settings!$A$2:$C$10,2,FALSE),0))-IFERROR(VLOOKUP(F638,Settings!$A$2:$C$10,3,FALSE),0)-N(G638)-IF(N(G638)&gt;0,Settings!$B$14,0)-Settings!$B$13,2))</f>
        <v/>
      </c>
      <c r="I638" s="23">
        <f>IF(OR(D638="",H638=""),"",IF(D638&lt;=H638,"Yes","No"))</f>
        <v/>
      </c>
    </row>
    <row r="639">
      <c r="A639" s="22" t="n"/>
      <c r="D639" s="9" t="n"/>
      <c r="E639" s="9" t="n"/>
      <c r="G639" s="9" t="n"/>
      <c r="H639" s="24">
        <f>IF(OR(E639="",F639=""),"",ROUND(E639*(1-IFERROR(VLOOKUP(F639,Settings!$A$2:$C$10,2,FALSE),0))-IFERROR(VLOOKUP(F639,Settings!$A$2:$C$10,3,FALSE),0)-N(G639)-IF(N(G639)&gt;0,Settings!$B$14,0)-Settings!$B$13,2))</f>
        <v/>
      </c>
      <c r="I639" s="23">
        <f>IF(OR(D639="",H639=""),"",IF(D639&lt;=H639,"Yes","No"))</f>
        <v/>
      </c>
    </row>
    <row r="640">
      <c r="A640" s="22" t="n"/>
      <c r="D640" s="9" t="n"/>
      <c r="E640" s="9" t="n"/>
      <c r="G640" s="9" t="n"/>
      <c r="H640" s="24">
        <f>IF(OR(E640="",F640=""),"",ROUND(E640*(1-IFERROR(VLOOKUP(F640,Settings!$A$2:$C$10,2,FALSE),0))-IFERROR(VLOOKUP(F640,Settings!$A$2:$C$10,3,FALSE),0)-N(G640)-IF(N(G640)&gt;0,Settings!$B$14,0)-Settings!$B$13,2))</f>
        <v/>
      </c>
      <c r="I640" s="23">
        <f>IF(OR(D640="",H640=""),"",IF(D640&lt;=H640,"Yes","No"))</f>
        <v/>
      </c>
    </row>
    <row r="641">
      <c r="A641" s="22" t="n"/>
      <c r="D641" s="9" t="n"/>
      <c r="E641" s="9" t="n"/>
      <c r="G641" s="9" t="n"/>
      <c r="H641" s="24">
        <f>IF(OR(E641="",F641=""),"",ROUND(E641*(1-IFERROR(VLOOKUP(F641,Settings!$A$2:$C$10,2,FALSE),0))-IFERROR(VLOOKUP(F641,Settings!$A$2:$C$10,3,FALSE),0)-N(G641)-IF(N(G641)&gt;0,Settings!$B$14,0)-Settings!$B$13,2))</f>
        <v/>
      </c>
      <c r="I641" s="23">
        <f>IF(OR(D641="",H641=""),"",IF(D641&lt;=H641,"Yes","No"))</f>
        <v/>
      </c>
    </row>
    <row r="642">
      <c r="A642" s="22" t="n"/>
      <c r="D642" s="9" t="n"/>
      <c r="E642" s="9" t="n"/>
      <c r="G642" s="9" t="n"/>
      <c r="H642" s="24">
        <f>IF(OR(E642="",F642=""),"",ROUND(E642*(1-IFERROR(VLOOKUP(F642,Settings!$A$2:$C$10,2,FALSE),0))-IFERROR(VLOOKUP(F642,Settings!$A$2:$C$10,3,FALSE),0)-N(G642)-IF(N(G642)&gt;0,Settings!$B$14,0)-Settings!$B$13,2))</f>
        <v/>
      </c>
      <c r="I642" s="23">
        <f>IF(OR(D642="",H642=""),"",IF(D642&lt;=H642,"Yes","No"))</f>
        <v/>
      </c>
    </row>
    <row r="643">
      <c r="A643" s="22" t="n"/>
      <c r="D643" s="9" t="n"/>
      <c r="E643" s="9" t="n"/>
      <c r="G643" s="9" t="n"/>
      <c r="H643" s="24">
        <f>IF(OR(E643="",F643=""),"",ROUND(E643*(1-IFERROR(VLOOKUP(F643,Settings!$A$2:$C$10,2,FALSE),0))-IFERROR(VLOOKUP(F643,Settings!$A$2:$C$10,3,FALSE),0)-N(G643)-IF(N(G643)&gt;0,Settings!$B$14,0)-Settings!$B$13,2))</f>
        <v/>
      </c>
      <c r="I643" s="23">
        <f>IF(OR(D643="",H643=""),"",IF(D643&lt;=H643,"Yes","No"))</f>
        <v/>
      </c>
    </row>
    <row r="644">
      <c r="A644" s="22" t="n"/>
      <c r="D644" s="9" t="n"/>
      <c r="E644" s="9" t="n"/>
      <c r="G644" s="9" t="n"/>
      <c r="H644" s="24">
        <f>IF(OR(E644="",F644=""),"",ROUND(E644*(1-IFERROR(VLOOKUP(F644,Settings!$A$2:$C$10,2,FALSE),0))-IFERROR(VLOOKUP(F644,Settings!$A$2:$C$10,3,FALSE),0)-N(G644)-IF(N(G644)&gt;0,Settings!$B$14,0)-Settings!$B$13,2))</f>
        <v/>
      </c>
      <c r="I644" s="23">
        <f>IF(OR(D644="",H644=""),"",IF(D644&lt;=H644,"Yes","No"))</f>
        <v/>
      </c>
    </row>
    <row r="645">
      <c r="A645" s="22" t="n"/>
      <c r="D645" s="9" t="n"/>
      <c r="E645" s="9" t="n"/>
      <c r="G645" s="9" t="n"/>
      <c r="H645" s="24">
        <f>IF(OR(E645="",F645=""),"",ROUND(E645*(1-IFERROR(VLOOKUP(F645,Settings!$A$2:$C$10,2,FALSE),0))-IFERROR(VLOOKUP(F645,Settings!$A$2:$C$10,3,FALSE),0)-N(G645)-IF(N(G645)&gt;0,Settings!$B$14,0)-Settings!$B$13,2))</f>
        <v/>
      </c>
      <c r="I645" s="23">
        <f>IF(OR(D645="",H645=""),"",IF(D645&lt;=H645,"Yes","No"))</f>
        <v/>
      </c>
    </row>
    <row r="646">
      <c r="A646" s="22" t="n"/>
      <c r="D646" s="9" t="n"/>
      <c r="E646" s="9" t="n"/>
      <c r="G646" s="9" t="n"/>
      <c r="H646" s="24">
        <f>IF(OR(E646="",F646=""),"",ROUND(E646*(1-IFERROR(VLOOKUP(F646,Settings!$A$2:$C$10,2,FALSE),0))-IFERROR(VLOOKUP(F646,Settings!$A$2:$C$10,3,FALSE),0)-N(G646)-IF(N(G646)&gt;0,Settings!$B$14,0)-Settings!$B$13,2))</f>
        <v/>
      </c>
      <c r="I646" s="23">
        <f>IF(OR(D646="",H646=""),"",IF(D646&lt;=H646,"Yes","No"))</f>
        <v/>
      </c>
    </row>
    <row r="647">
      <c r="A647" s="22" t="n"/>
      <c r="D647" s="9" t="n"/>
      <c r="E647" s="9" t="n"/>
      <c r="G647" s="9" t="n"/>
      <c r="H647" s="24">
        <f>IF(OR(E647="",F647=""),"",ROUND(E647*(1-IFERROR(VLOOKUP(F647,Settings!$A$2:$C$10,2,FALSE),0))-IFERROR(VLOOKUP(F647,Settings!$A$2:$C$10,3,FALSE),0)-N(G647)-IF(N(G647)&gt;0,Settings!$B$14,0)-Settings!$B$13,2))</f>
        <v/>
      </c>
      <c r="I647" s="23">
        <f>IF(OR(D647="",H647=""),"",IF(D647&lt;=H647,"Yes","No"))</f>
        <v/>
      </c>
    </row>
    <row r="648">
      <c r="A648" s="22" t="n"/>
      <c r="D648" s="9" t="n"/>
      <c r="E648" s="9" t="n"/>
      <c r="G648" s="9" t="n"/>
      <c r="H648" s="24">
        <f>IF(OR(E648="",F648=""),"",ROUND(E648*(1-IFERROR(VLOOKUP(F648,Settings!$A$2:$C$10,2,FALSE),0))-IFERROR(VLOOKUP(F648,Settings!$A$2:$C$10,3,FALSE),0)-N(G648)-IF(N(G648)&gt;0,Settings!$B$14,0)-Settings!$B$13,2))</f>
        <v/>
      </c>
      <c r="I648" s="23">
        <f>IF(OR(D648="",H648=""),"",IF(D648&lt;=H648,"Yes","No"))</f>
        <v/>
      </c>
    </row>
    <row r="649">
      <c r="A649" s="22" t="n"/>
      <c r="D649" s="9" t="n"/>
      <c r="E649" s="9" t="n"/>
      <c r="G649" s="9" t="n"/>
      <c r="H649" s="24">
        <f>IF(OR(E649="",F649=""),"",ROUND(E649*(1-IFERROR(VLOOKUP(F649,Settings!$A$2:$C$10,2,FALSE),0))-IFERROR(VLOOKUP(F649,Settings!$A$2:$C$10,3,FALSE),0)-N(G649)-IF(N(G649)&gt;0,Settings!$B$14,0)-Settings!$B$13,2))</f>
        <v/>
      </c>
      <c r="I649" s="23">
        <f>IF(OR(D649="",H649=""),"",IF(D649&lt;=H649,"Yes","No"))</f>
        <v/>
      </c>
    </row>
    <row r="650">
      <c r="A650" s="22" t="n"/>
      <c r="D650" s="9" t="n"/>
      <c r="E650" s="9" t="n"/>
      <c r="G650" s="9" t="n"/>
      <c r="H650" s="24">
        <f>IF(OR(E650="",F650=""),"",ROUND(E650*(1-IFERROR(VLOOKUP(F650,Settings!$A$2:$C$10,2,FALSE),0))-IFERROR(VLOOKUP(F650,Settings!$A$2:$C$10,3,FALSE),0)-N(G650)-IF(N(G650)&gt;0,Settings!$B$14,0)-Settings!$B$13,2))</f>
        <v/>
      </c>
      <c r="I650" s="23">
        <f>IF(OR(D650="",H650=""),"",IF(D650&lt;=H650,"Yes","No"))</f>
        <v/>
      </c>
    </row>
    <row r="651">
      <c r="A651" s="22" t="n"/>
      <c r="D651" s="9" t="n"/>
      <c r="E651" s="9" t="n"/>
      <c r="G651" s="9" t="n"/>
      <c r="H651" s="24">
        <f>IF(OR(E651="",F651=""),"",ROUND(E651*(1-IFERROR(VLOOKUP(F651,Settings!$A$2:$C$10,2,FALSE),0))-IFERROR(VLOOKUP(F651,Settings!$A$2:$C$10,3,FALSE),0)-N(G651)-IF(N(G651)&gt;0,Settings!$B$14,0)-Settings!$B$13,2))</f>
        <v/>
      </c>
      <c r="I651" s="23">
        <f>IF(OR(D651="",H651=""),"",IF(D651&lt;=H651,"Yes","No"))</f>
        <v/>
      </c>
    </row>
    <row r="652">
      <c r="A652" s="22" t="n"/>
      <c r="D652" s="9" t="n"/>
      <c r="E652" s="9" t="n"/>
      <c r="G652" s="9" t="n"/>
      <c r="H652" s="24">
        <f>IF(OR(E652="",F652=""),"",ROUND(E652*(1-IFERROR(VLOOKUP(F652,Settings!$A$2:$C$10,2,FALSE),0))-IFERROR(VLOOKUP(F652,Settings!$A$2:$C$10,3,FALSE),0)-N(G652)-IF(N(G652)&gt;0,Settings!$B$14,0)-Settings!$B$13,2))</f>
        <v/>
      </c>
      <c r="I652" s="23">
        <f>IF(OR(D652="",H652=""),"",IF(D652&lt;=H652,"Yes","No"))</f>
        <v/>
      </c>
    </row>
    <row r="653">
      <c r="A653" s="22" t="n"/>
      <c r="D653" s="9" t="n"/>
      <c r="E653" s="9" t="n"/>
      <c r="G653" s="9" t="n"/>
      <c r="H653" s="24">
        <f>IF(OR(E653="",F653=""),"",ROUND(E653*(1-IFERROR(VLOOKUP(F653,Settings!$A$2:$C$10,2,FALSE),0))-IFERROR(VLOOKUP(F653,Settings!$A$2:$C$10,3,FALSE),0)-N(G653)-IF(N(G653)&gt;0,Settings!$B$14,0)-Settings!$B$13,2))</f>
        <v/>
      </c>
      <c r="I653" s="23">
        <f>IF(OR(D653="",H653=""),"",IF(D653&lt;=H653,"Yes","No"))</f>
        <v/>
      </c>
    </row>
    <row r="654">
      <c r="A654" s="22" t="n"/>
      <c r="D654" s="9" t="n"/>
      <c r="E654" s="9" t="n"/>
      <c r="G654" s="9" t="n"/>
      <c r="H654" s="24">
        <f>IF(OR(E654="",F654=""),"",ROUND(E654*(1-IFERROR(VLOOKUP(F654,Settings!$A$2:$C$10,2,FALSE),0))-IFERROR(VLOOKUP(F654,Settings!$A$2:$C$10,3,FALSE),0)-N(G654)-IF(N(G654)&gt;0,Settings!$B$14,0)-Settings!$B$13,2))</f>
        <v/>
      </c>
      <c r="I654" s="23">
        <f>IF(OR(D654="",H654=""),"",IF(D654&lt;=H654,"Yes","No"))</f>
        <v/>
      </c>
    </row>
    <row r="655">
      <c r="A655" s="22" t="n"/>
      <c r="D655" s="9" t="n"/>
      <c r="E655" s="9" t="n"/>
      <c r="G655" s="9" t="n"/>
      <c r="H655" s="24">
        <f>IF(OR(E655="",F655=""),"",ROUND(E655*(1-IFERROR(VLOOKUP(F655,Settings!$A$2:$C$10,2,FALSE),0))-IFERROR(VLOOKUP(F655,Settings!$A$2:$C$10,3,FALSE),0)-N(G655)-IF(N(G655)&gt;0,Settings!$B$14,0)-Settings!$B$13,2))</f>
        <v/>
      </c>
      <c r="I655" s="23">
        <f>IF(OR(D655="",H655=""),"",IF(D655&lt;=H655,"Yes","No"))</f>
        <v/>
      </c>
    </row>
    <row r="656">
      <c r="A656" s="22" t="n"/>
      <c r="D656" s="9" t="n"/>
      <c r="E656" s="9" t="n"/>
      <c r="G656" s="9" t="n"/>
      <c r="H656" s="24">
        <f>IF(OR(E656="",F656=""),"",ROUND(E656*(1-IFERROR(VLOOKUP(F656,Settings!$A$2:$C$10,2,FALSE),0))-IFERROR(VLOOKUP(F656,Settings!$A$2:$C$10,3,FALSE),0)-N(G656)-IF(N(G656)&gt;0,Settings!$B$14,0)-Settings!$B$13,2))</f>
        <v/>
      </c>
      <c r="I656" s="23">
        <f>IF(OR(D656="",H656=""),"",IF(D656&lt;=H656,"Yes","No"))</f>
        <v/>
      </c>
    </row>
    <row r="657">
      <c r="A657" s="22" t="n"/>
      <c r="D657" s="9" t="n"/>
      <c r="E657" s="9" t="n"/>
      <c r="G657" s="9" t="n"/>
      <c r="H657" s="24">
        <f>IF(OR(E657="",F657=""),"",ROUND(E657*(1-IFERROR(VLOOKUP(F657,Settings!$A$2:$C$10,2,FALSE),0))-IFERROR(VLOOKUP(F657,Settings!$A$2:$C$10,3,FALSE),0)-N(G657)-IF(N(G657)&gt;0,Settings!$B$14,0)-Settings!$B$13,2))</f>
        <v/>
      </c>
      <c r="I657" s="23">
        <f>IF(OR(D657="",H657=""),"",IF(D657&lt;=H657,"Yes","No"))</f>
        <v/>
      </c>
    </row>
    <row r="658">
      <c r="A658" s="22" t="n"/>
      <c r="D658" s="9" t="n"/>
      <c r="E658" s="9" t="n"/>
      <c r="G658" s="9" t="n"/>
      <c r="H658" s="24">
        <f>IF(OR(E658="",F658=""),"",ROUND(E658*(1-IFERROR(VLOOKUP(F658,Settings!$A$2:$C$10,2,FALSE),0))-IFERROR(VLOOKUP(F658,Settings!$A$2:$C$10,3,FALSE),0)-N(G658)-IF(N(G658)&gt;0,Settings!$B$14,0)-Settings!$B$13,2))</f>
        <v/>
      </c>
      <c r="I658" s="23">
        <f>IF(OR(D658="",H658=""),"",IF(D658&lt;=H658,"Yes","No"))</f>
        <v/>
      </c>
    </row>
    <row r="659">
      <c r="A659" s="22" t="n"/>
      <c r="D659" s="9" t="n"/>
      <c r="E659" s="9" t="n"/>
      <c r="G659" s="9" t="n"/>
      <c r="H659" s="24">
        <f>IF(OR(E659="",F659=""),"",ROUND(E659*(1-IFERROR(VLOOKUP(F659,Settings!$A$2:$C$10,2,FALSE),0))-IFERROR(VLOOKUP(F659,Settings!$A$2:$C$10,3,FALSE),0)-N(G659)-IF(N(G659)&gt;0,Settings!$B$14,0)-Settings!$B$13,2))</f>
        <v/>
      </c>
      <c r="I659" s="23">
        <f>IF(OR(D659="",H659=""),"",IF(D659&lt;=H659,"Yes","No"))</f>
        <v/>
      </c>
    </row>
    <row r="660">
      <c r="A660" s="22" t="n"/>
      <c r="D660" s="9" t="n"/>
      <c r="E660" s="9" t="n"/>
      <c r="G660" s="9" t="n"/>
      <c r="H660" s="24">
        <f>IF(OR(E660="",F660=""),"",ROUND(E660*(1-IFERROR(VLOOKUP(F660,Settings!$A$2:$C$10,2,FALSE),0))-IFERROR(VLOOKUP(F660,Settings!$A$2:$C$10,3,FALSE),0)-N(G660)-IF(N(G660)&gt;0,Settings!$B$14,0)-Settings!$B$13,2))</f>
        <v/>
      </c>
      <c r="I660" s="23">
        <f>IF(OR(D660="",H660=""),"",IF(D660&lt;=H660,"Yes","No"))</f>
        <v/>
      </c>
    </row>
    <row r="661">
      <c r="A661" s="22" t="n"/>
      <c r="D661" s="9" t="n"/>
      <c r="E661" s="9" t="n"/>
      <c r="G661" s="9" t="n"/>
      <c r="H661" s="24">
        <f>IF(OR(E661="",F661=""),"",ROUND(E661*(1-IFERROR(VLOOKUP(F661,Settings!$A$2:$C$10,2,FALSE),0))-IFERROR(VLOOKUP(F661,Settings!$A$2:$C$10,3,FALSE),0)-N(G661)-IF(N(G661)&gt;0,Settings!$B$14,0)-Settings!$B$13,2))</f>
        <v/>
      </c>
      <c r="I661" s="23">
        <f>IF(OR(D661="",H661=""),"",IF(D661&lt;=H661,"Yes","No"))</f>
        <v/>
      </c>
    </row>
    <row r="662">
      <c r="A662" s="22" t="n"/>
      <c r="D662" s="9" t="n"/>
      <c r="E662" s="9" t="n"/>
      <c r="G662" s="9" t="n"/>
      <c r="H662" s="24">
        <f>IF(OR(E662="",F662=""),"",ROUND(E662*(1-IFERROR(VLOOKUP(F662,Settings!$A$2:$C$10,2,FALSE),0))-IFERROR(VLOOKUP(F662,Settings!$A$2:$C$10,3,FALSE),0)-N(G662)-IF(N(G662)&gt;0,Settings!$B$14,0)-Settings!$B$13,2))</f>
        <v/>
      </c>
      <c r="I662" s="23">
        <f>IF(OR(D662="",H662=""),"",IF(D662&lt;=H662,"Yes","No"))</f>
        <v/>
      </c>
    </row>
    <row r="663">
      <c r="A663" s="22" t="n"/>
      <c r="D663" s="9" t="n"/>
      <c r="E663" s="9" t="n"/>
      <c r="G663" s="9" t="n"/>
      <c r="H663" s="24">
        <f>IF(OR(E663="",F663=""),"",ROUND(E663*(1-IFERROR(VLOOKUP(F663,Settings!$A$2:$C$10,2,FALSE),0))-IFERROR(VLOOKUP(F663,Settings!$A$2:$C$10,3,FALSE),0)-N(G663)-IF(N(G663)&gt;0,Settings!$B$14,0)-Settings!$B$13,2))</f>
        <v/>
      </c>
      <c r="I663" s="23">
        <f>IF(OR(D663="",H663=""),"",IF(D663&lt;=H663,"Yes","No"))</f>
        <v/>
      </c>
    </row>
    <row r="664">
      <c r="A664" s="22" t="n"/>
      <c r="D664" s="9" t="n"/>
      <c r="E664" s="9" t="n"/>
      <c r="G664" s="9" t="n"/>
      <c r="H664" s="24">
        <f>IF(OR(E664="",F664=""),"",ROUND(E664*(1-IFERROR(VLOOKUP(F664,Settings!$A$2:$C$10,2,FALSE),0))-IFERROR(VLOOKUP(F664,Settings!$A$2:$C$10,3,FALSE),0)-N(G664)-IF(N(G664)&gt;0,Settings!$B$14,0)-Settings!$B$13,2))</f>
        <v/>
      </c>
      <c r="I664" s="23">
        <f>IF(OR(D664="",H664=""),"",IF(D664&lt;=H664,"Yes","No"))</f>
        <v/>
      </c>
    </row>
    <row r="665">
      <c r="A665" s="22" t="n"/>
      <c r="D665" s="9" t="n"/>
      <c r="E665" s="9" t="n"/>
      <c r="G665" s="9" t="n"/>
      <c r="H665" s="24">
        <f>IF(OR(E665="",F665=""),"",ROUND(E665*(1-IFERROR(VLOOKUP(F665,Settings!$A$2:$C$10,2,FALSE),0))-IFERROR(VLOOKUP(F665,Settings!$A$2:$C$10,3,FALSE),0)-N(G665)-IF(N(G665)&gt;0,Settings!$B$14,0)-Settings!$B$13,2))</f>
        <v/>
      </c>
      <c r="I665" s="23">
        <f>IF(OR(D665="",H665=""),"",IF(D665&lt;=H665,"Yes","No"))</f>
        <v/>
      </c>
    </row>
    <row r="666">
      <c r="A666" s="22" t="n"/>
      <c r="D666" s="9" t="n"/>
      <c r="E666" s="9" t="n"/>
      <c r="G666" s="9" t="n"/>
      <c r="H666" s="24">
        <f>IF(OR(E666="",F666=""),"",ROUND(E666*(1-IFERROR(VLOOKUP(F666,Settings!$A$2:$C$10,2,FALSE),0))-IFERROR(VLOOKUP(F666,Settings!$A$2:$C$10,3,FALSE),0)-N(G666)-IF(N(G666)&gt;0,Settings!$B$14,0)-Settings!$B$13,2))</f>
        <v/>
      </c>
      <c r="I666" s="23">
        <f>IF(OR(D666="",H666=""),"",IF(D666&lt;=H666,"Yes","No"))</f>
        <v/>
      </c>
    </row>
    <row r="667">
      <c r="A667" s="22" t="n"/>
      <c r="D667" s="9" t="n"/>
      <c r="E667" s="9" t="n"/>
      <c r="G667" s="9" t="n"/>
      <c r="H667" s="24">
        <f>IF(OR(E667="",F667=""),"",ROUND(E667*(1-IFERROR(VLOOKUP(F667,Settings!$A$2:$C$10,2,FALSE),0))-IFERROR(VLOOKUP(F667,Settings!$A$2:$C$10,3,FALSE),0)-N(G667)-IF(N(G667)&gt;0,Settings!$B$14,0)-Settings!$B$13,2))</f>
        <v/>
      </c>
      <c r="I667" s="23">
        <f>IF(OR(D667="",H667=""),"",IF(D667&lt;=H667,"Yes","No"))</f>
        <v/>
      </c>
    </row>
    <row r="668">
      <c r="A668" s="22" t="n"/>
      <c r="D668" s="9" t="n"/>
      <c r="E668" s="9" t="n"/>
      <c r="G668" s="9" t="n"/>
      <c r="H668" s="24">
        <f>IF(OR(E668="",F668=""),"",ROUND(E668*(1-IFERROR(VLOOKUP(F668,Settings!$A$2:$C$10,2,FALSE),0))-IFERROR(VLOOKUP(F668,Settings!$A$2:$C$10,3,FALSE),0)-N(G668)-IF(N(G668)&gt;0,Settings!$B$14,0)-Settings!$B$13,2))</f>
        <v/>
      </c>
      <c r="I668" s="23">
        <f>IF(OR(D668="",H668=""),"",IF(D668&lt;=H668,"Yes","No"))</f>
        <v/>
      </c>
    </row>
    <row r="669">
      <c r="A669" s="22" t="n"/>
      <c r="D669" s="9" t="n"/>
      <c r="E669" s="9" t="n"/>
      <c r="G669" s="9" t="n"/>
      <c r="H669" s="24">
        <f>IF(OR(E669="",F669=""),"",ROUND(E669*(1-IFERROR(VLOOKUP(F669,Settings!$A$2:$C$10,2,FALSE),0))-IFERROR(VLOOKUP(F669,Settings!$A$2:$C$10,3,FALSE),0)-N(G669)-IF(N(G669)&gt;0,Settings!$B$14,0)-Settings!$B$13,2))</f>
        <v/>
      </c>
      <c r="I669" s="23">
        <f>IF(OR(D669="",H669=""),"",IF(D669&lt;=H669,"Yes","No"))</f>
        <v/>
      </c>
    </row>
    <row r="670">
      <c r="A670" s="22" t="n"/>
      <c r="D670" s="9" t="n"/>
      <c r="E670" s="9" t="n"/>
      <c r="G670" s="9" t="n"/>
      <c r="H670" s="24">
        <f>IF(OR(E670="",F670=""),"",ROUND(E670*(1-IFERROR(VLOOKUP(F670,Settings!$A$2:$C$10,2,FALSE),0))-IFERROR(VLOOKUP(F670,Settings!$A$2:$C$10,3,FALSE),0)-N(G670)-IF(N(G670)&gt;0,Settings!$B$14,0)-Settings!$B$13,2))</f>
        <v/>
      </c>
      <c r="I670" s="23">
        <f>IF(OR(D670="",H670=""),"",IF(D670&lt;=H670,"Yes","No"))</f>
        <v/>
      </c>
    </row>
    <row r="671">
      <c r="A671" s="22" t="n"/>
      <c r="D671" s="9" t="n"/>
      <c r="E671" s="9" t="n"/>
      <c r="G671" s="9" t="n"/>
      <c r="H671" s="24">
        <f>IF(OR(E671="",F671=""),"",ROUND(E671*(1-IFERROR(VLOOKUP(F671,Settings!$A$2:$C$10,2,FALSE),0))-IFERROR(VLOOKUP(F671,Settings!$A$2:$C$10,3,FALSE),0)-N(G671)-IF(N(G671)&gt;0,Settings!$B$14,0)-Settings!$B$13,2))</f>
        <v/>
      </c>
      <c r="I671" s="23">
        <f>IF(OR(D671="",H671=""),"",IF(D671&lt;=H671,"Yes","No"))</f>
        <v/>
      </c>
    </row>
    <row r="672">
      <c r="A672" s="22" t="n"/>
      <c r="D672" s="9" t="n"/>
      <c r="E672" s="9" t="n"/>
      <c r="G672" s="9" t="n"/>
      <c r="H672" s="24">
        <f>IF(OR(E672="",F672=""),"",ROUND(E672*(1-IFERROR(VLOOKUP(F672,Settings!$A$2:$C$10,2,FALSE),0))-IFERROR(VLOOKUP(F672,Settings!$A$2:$C$10,3,FALSE),0)-N(G672)-IF(N(G672)&gt;0,Settings!$B$14,0)-Settings!$B$13,2))</f>
        <v/>
      </c>
      <c r="I672" s="23">
        <f>IF(OR(D672="",H672=""),"",IF(D672&lt;=H672,"Yes","No"))</f>
        <v/>
      </c>
    </row>
    <row r="673">
      <c r="A673" s="22" t="n"/>
      <c r="D673" s="9" t="n"/>
      <c r="E673" s="9" t="n"/>
      <c r="G673" s="9" t="n"/>
      <c r="H673" s="24">
        <f>IF(OR(E673="",F673=""),"",ROUND(E673*(1-IFERROR(VLOOKUP(F673,Settings!$A$2:$C$10,2,FALSE),0))-IFERROR(VLOOKUP(F673,Settings!$A$2:$C$10,3,FALSE),0)-N(G673)-IF(N(G673)&gt;0,Settings!$B$14,0)-Settings!$B$13,2))</f>
        <v/>
      </c>
      <c r="I673" s="23">
        <f>IF(OR(D673="",H673=""),"",IF(D673&lt;=H673,"Yes","No"))</f>
        <v/>
      </c>
    </row>
    <row r="674">
      <c r="A674" s="22" t="n"/>
      <c r="D674" s="9" t="n"/>
      <c r="E674" s="9" t="n"/>
      <c r="G674" s="9" t="n"/>
      <c r="H674" s="24">
        <f>IF(OR(E674="",F674=""),"",ROUND(E674*(1-IFERROR(VLOOKUP(F674,Settings!$A$2:$C$10,2,FALSE),0))-IFERROR(VLOOKUP(F674,Settings!$A$2:$C$10,3,FALSE),0)-N(G674)-IF(N(G674)&gt;0,Settings!$B$14,0)-Settings!$B$13,2))</f>
        <v/>
      </c>
      <c r="I674" s="23">
        <f>IF(OR(D674="",H674=""),"",IF(D674&lt;=H674,"Yes","No"))</f>
        <v/>
      </c>
    </row>
    <row r="675">
      <c r="A675" s="22" t="n"/>
      <c r="D675" s="9" t="n"/>
      <c r="E675" s="9" t="n"/>
      <c r="G675" s="9" t="n"/>
      <c r="H675" s="24">
        <f>IF(OR(E675="",F675=""),"",ROUND(E675*(1-IFERROR(VLOOKUP(F675,Settings!$A$2:$C$10,2,FALSE),0))-IFERROR(VLOOKUP(F675,Settings!$A$2:$C$10,3,FALSE),0)-N(G675)-IF(N(G675)&gt;0,Settings!$B$14,0)-Settings!$B$13,2))</f>
        <v/>
      </c>
      <c r="I675" s="23">
        <f>IF(OR(D675="",H675=""),"",IF(D675&lt;=H675,"Yes","No"))</f>
        <v/>
      </c>
    </row>
    <row r="676">
      <c r="A676" s="22" t="n"/>
      <c r="D676" s="9" t="n"/>
      <c r="E676" s="9" t="n"/>
      <c r="G676" s="9" t="n"/>
      <c r="H676" s="24">
        <f>IF(OR(E676="",F676=""),"",ROUND(E676*(1-IFERROR(VLOOKUP(F676,Settings!$A$2:$C$10,2,FALSE),0))-IFERROR(VLOOKUP(F676,Settings!$A$2:$C$10,3,FALSE),0)-N(G676)-IF(N(G676)&gt;0,Settings!$B$14,0)-Settings!$B$13,2))</f>
        <v/>
      </c>
      <c r="I676" s="23">
        <f>IF(OR(D676="",H676=""),"",IF(D676&lt;=H676,"Yes","No"))</f>
        <v/>
      </c>
    </row>
    <row r="677">
      <c r="A677" s="22" t="n"/>
      <c r="D677" s="9" t="n"/>
      <c r="E677" s="9" t="n"/>
      <c r="G677" s="9" t="n"/>
      <c r="H677" s="24">
        <f>IF(OR(E677="",F677=""),"",ROUND(E677*(1-IFERROR(VLOOKUP(F677,Settings!$A$2:$C$10,2,FALSE),0))-IFERROR(VLOOKUP(F677,Settings!$A$2:$C$10,3,FALSE),0)-N(G677)-IF(N(G677)&gt;0,Settings!$B$14,0)-Settings!$B$13,2))</f>
        <v/>
      </c>
      <c r="I677" s="23">
        <f>IF(OR(D677="",H677=""),"",IF(D677&lt;=H677,"Yes","No"))</f>
        <v/>
      </c>
    </row>
    <row r="678">
      <c r="A678" s="22" t="n"/>
      <c r="D678" s="9" t="n"/>
      <c r="E678" s="9" t="n"/>
      <c r="G678" s="9" t="n"/>
      <c r="H678" s="24">
        <f>IF(OR(E678="",F678=""),"",ROUND(E678*(1-IFERROR(VLOOKUP(F678,Settings!$A$2:$C$10,2,FALSE),0))-IFERROR(VLOOKUP(F678,Settings!$A$2:$C$10,3,FALSE),0)-N(G678)-IF(N(G678)&gt;0,Settings!$B$14,0)-Settings!$B$13,2))</f>
        <v/>
      </c>
      <c r="I678" s="23">
        <f>IF(OR(D678="",H678=""),"",IF(D678&lt;=H678,"Yes","No"))</f>
        <v/>
      </c>
    </row>
    <row r="679">
      <c r="A679" s="22" t="n"/>
      <c r="D679" s="9" t="n"/>
      <c r="E679" s="9" t="n"/>
      <c r="G679" s="9" t="n"/>
      <c r="H679" s="24">
        <f>IF(OR(E679="",F679=""),"",ROUND(E679*(1-IFERROR(VLOOKUP(F679,Settings!$A$2:$C$10,2,FALSE),0))-IFERROR(VLOOKUP(F679,Settings!$A$2:$C$10,3,FALSE),0)-N(G679)-IF(N(G679)&gt;0,Settings!$B$14,0)-Settings!$B$13,2))</f>
        <v/>
      </c>
      <c r="I679" s="23">
        <f>IF(OR(D679="",H679=""),"",IF(D679&lt;=H679,"Yes","No"))</f>
        <v/>
      </c>
    </row>
    <row r="680">
      <c r="A680" s="22" t="n"/>
      <c r="D680" s="9" t="n"/>
      <c r="E680" s="9" t="n"/>
      <c r="G680" s="9" t="n"/>
      <c r="H680" s="24">
        <f>IF(OR(E680="",F680=""),"",ROUND(E680*(1-IFERROR(VLOOKUP(F680,Settings!$A$2:$C$10,2,FALSE),0))-IFERROR(VLOOKUP(F680,Settings!$A$2:$C$10,3,FALSE),0)-N(G680)-IF(N(G680)&gt;0,Settings!$B$14,0)-Settings!$B$13,2))</f>
        <v/>
      </c>
      <c r="I680" s="23">
        <f>IF(OR(D680="",H680=""),"",IF(D680&lt;=H680,"Yes","No"))</f>
        <v/>
      </c>
    </row>
    <row r="681">
      <c r="A681" s="22" t="n"/>
      <c r="D681" s="9" t="n"/>
      <c r="E681" s="9" t="n"/>
      <c r="G681" s="9" t="n"/>
      <c r="H681" s="24">
        <f>IF(OR(E681="",F681=""),"",ROUND(E681*(1-IFERROR(VLOOKUP(F681,Settings!$A$2:$C$10,2,FALSE),0))-IFERROR(VLOOKUP(F681,Settings!$A$2:$C$10,3,FALSE),0)-N(G681)-IF(N(G681)&gt;0,Settings!$B$14,0)-Settings!$B$13,2))</f>
        <v/>
      </c>
      <c r="I681" s="23">
        <f>IF(OR(D681="",H681=""),"",IF(D681&lt;=H681,"Yes","No"))</f>
        <v/>
      </c>
    </row>
    <row r="682">
      <c r="A682" s="22" t="n"/>
      <c r="D682" s="9" t="n"/>
      <c r="E682" s="9" t="n"/>
      <c r="G682" s="9" t="n"/>
      <c r="H682" s="24">
        <f>IF(OR(E682="",F682=""),"",ROUND(E682*(1-IFERROR(VLOOKUP(F682,Settings!$A$2:$C$10,2,FALSE),0))-IFERROR(VLOOKUP(F682,Settings!$A$2:$C$10,3,FALSE),0)-N(G682)-IF(N(G682)&gt;0,Settings!$B$14,0)-Settings!$B$13,2))</f>
        <v/>
      </c>
      <c r="I682" s="23">
        <f>IF(OR(D682="",H682=""),"",IF(D682&lt;=H682,"Yes","No"))</f>
        <v/>
      </c>
    </row>
    <row r="683">
      <c r="A683" s="22" t="n"/>
      <c r="D683" s="9" t="n"/>
      <c r="E683" s="9" t="n"/>
      <c r="G683" s="9" t="n"/>
      <c r="H683" s="24">
        <f>IF(OR(E683="",F683=""),"",ROUND(E683*(1-IFERROR(VLOOKUP(F683,Settings!$A$2:$C$10,2,FALSE),0))-IFERROR(VLOOKUP(F683,Settings!$A$2:$C$10,3,FALSE),0)-N(G683)-IF(N(G683)&gt;0,Settings!$B$14,0)-Settings!$B$13,2))</f>
        <v/>
      </c>
      <c r="I683" s="23">
        <f>IF(OR(D683="",H683=""),"",IF(D683&lt;=H683,"Yes","No"))</f>
        <v/>
      </c>
    </row>
    <row r="684">
      <c r="A684" s="22" t="n"/>
      <c r="D684" s="9" t="n"/>
      <c r="E684" s="9" t="n"/>
      <c r="G684" s="9" t="n"/>
      <c r="H684" s="24">
        <f>IF(OR(E684="",F684=""),"",ROUND(E684*(1-IFERROR(VLOOKUP(F684,Settings!$A$2:$C$10,2,FALSE),0))-IFERROR(VLOOKUP(F684,Settings!$A$2:$C$10,3,FALSE),0)-N(G684)-IF(N(G684)&gt;0,Settings!$B$14,0)-Settings!$B$13,2))</f>
        <v/>
      </c>
      <c r="I684" s="23">
        <f>IF(OR(D684="",H684=""),"",IF(D684&lt;=H684,"Yes","No"))</f>
        <v/>
      </c>
    </row>
    <row r="685">
      <c r="A685" s="22" t="n"/>
      <c r="D685" s="9" t="n"/>
      <c r="E685" s="9" t="n"/>
      <c r="G685" s="9" t="n"/>
      <c r="H685" s="24">
        <f>IF(OR(E685="",F685=""),"",ROUND(E685*(1-IFERROR(VLOOKUP(F685,Settings!$A$2:$C$10,2,FALSE),0))-IFERROR(VLOOKUP(F685,Settings!$A$2:$C$10,3,FALSE),0)-N(G685)-IF(N(G685)&gt;0,Settings!$B$14,0)-Settings!$B$13,2))</f>
        <v/>
      </c>
      <c r="I685" s="23">
        <f>IF(OR(D685="",H685=""),"",IF(D685&lt;=H685,"Yes","No"))</f>
        <v/>
      </c>
    </row>
    <row r="686">
      <c r="A686" s="22" t="n"/>
      <c r="D686" s="9" t="n"/>
      <c r="E686" s="9" t="n"/>
      <c r="G686" s="9" t="n"/>
      <c r="H686" s="24">
        <f>IF(OR(E686="",F686=""),"",ROUND(E686*(1-IFERROR(VLOOKUP(F686,Settings!$A$2:$C$10,2,FALSE),0))-IFERROR(VLOOKUP(F686,Settings!$A$2:$C$10,3,FALSE),0)-N(G686)-IF(N(G686)&gt;0,Settings!$B$14,0)-Settings!$B$13,2))</f>
        <v/>
      </c>
      <c r="I686" s="23">
        <f>IF(OR(D686="",H686=""),"",IF(D686&lt;=H686,"Yes","No"))</f>
        <v/>
      </c>
    </row>
    <row r="687">
      <c r="A687" s="22" t="n"/>
      <c r="D687" s="9" t="n"/>
      <c r="E687" s="9" t="n"/>
      <c r="G687" s="9" t="n"/>
      <c r="H687" s="24">
        <f>IF(OR(E687="",F687=""),"",ROUND(E687*(1-IFERROR(VLOOKUP(F687,Settings!$A$2:$C$10,2,FALSE),0))-IFERROR(VLOOKUP(F687,Settings!$A$2:$C$10,3,FALSE),0)-N(G687)-IF(N(G687)&gt;0,Settings!$B$14,0)-Settings!$B$13,2))</f>
        <v/>
      </c>
      <c r="I687" s="23">
        <f>IF(OR(D687="",H687=""),"",IF(D687&lt;=H687,"Yes","No"))</f>
        <v/>
      </c>
    </row>
    <row r="688">
      <c r="A688" s="22" t="n"/>
      <c r="D688" s="9" t="n"/>
      <c r="E688" s="9" t="n"/>
      <c r="G688" s="9" t="n"/>
      <c r="H688" s="24">
        <f>IF(OR(E688="",F688=""),"",ROUND(E688*(1-IFERROR(VLOOKUP(F688,Settings!$A$2:$C$10,2,FALSE),0))-IFERROR(VLOOKUP(F688,Settings!$A$2:$C$10,3,FALSE),0)-N(G688)-IF(N(G688)&gt;0,Settings!$B$14,0)-Settings!$B$13,2))</f>
        <v/>
      </c>
      <c r="I688" s="23">
        <f>IF(OR(D688="",H688=""),"",IF(D688&lt;=H688,"Yes","No"))</f>
        <v/>
      </c>
    </row>
    <row r="689">
      <c r="A689" s="22" t="n"/>
      <c r="D689" s="9" t="n"/>
      <c r="E689" s="9" t="n"/>
      <c r="G689" s="9" t="n"/>
      <c r="H689" s="24">
        <f>IF(OR(E689="",F689=""),"",ROUND(E689*(1-IFERROR(VLOOKUP(F689,Settings!$A$2:$C$10,2,FALSE),0))-IFERROR(VLOOKUP(F689,Settings!$A$2:$C$10,3,FALSE),0)-N(G689)-IF(N(G689)&gt;0,Settings!$B$14,0)-Settings!$B$13,2))</f>
        <v/>
      </c>
      <c r="I689" s="23">
        <f>IF(OR(D689="",H689=""),"",IF(D689&lt;=H689,"Yes","No"))</f>
        <v/>
      </c>
    </row>
    <row r="690">
      <c r="A690" s="22" t="n"/>
      <c r="D690" s="9" t="n"/>
      <c r="E690" s="9" t="n"/>
      <c r="G690" s="9" t="n"/>
      <c r="H690" s="24">
        <f>IF(OR(E690="",F690=""),"",ROUND(E690*(1-IFERROR(VLOOKUP(F690,Settings!$A$2:$C$10,2,FALSE),0))-IFERROR(VLOOKUP(F690,Settings!$A$2:$C$10,3,FALSE),0)-N(G690)-IF(N(G690)&gt;0,Settings!$B$14,0)-Settings!$B$13,2))</f>
        <v/>
      </c>
      <c r="I690" s="23">
        <f>IF(OR(D690="",H690=""),"",IF(D690&lt;=H690,"Yes","No"))</f>
        <v/>
      </c>
    </row>
    <row r="691">
      <c r="A691" s="22" t="n"/>
      <c r="D691" s="9" t="n"/>
      <c r="E691" s="9" t="n"/>
      <c r="G691" s="9" t="n"/>
      <c r="H691" s="24">
        <f>IF(OR(E691="",F691=""),"",ROUND(E691*(1-IFERROR(VLOOKUP(F691,Settings!$A$2:$C$10,2,FALSE),0))-IFERROR(VLOOKUP(F691,Settings!$A$2:$C$10,3,FALSE),0)-N(G691)-IF(N(G691)&gt;0,Settings!$B$14,0)-Settings!$B$13,2))</f>
        <v/>
      </c>
      <c r="I691" s="23">
        <f>IF(OR(D691="",H691=""),"",IF(D691&lt;=H691,"Yes","No"))</f>
        <v/>
      </c>
    </row>
    <row r="692">
      <c r="A692" s="22" t="n"/>
      <c r="D692" s="9" t="n"/>
      <c r="E692" s="9" t="n"/>
      <c r="G692" s="9" t="n"/>
      <c r="H692" s="24">
        <f>IF(OR(E692="",F692=""),"",ROUND(E692*(1-IFERROR(VLOOKUP(F692,Settings!$A$2:$C$10,2,FALSE),0))-IFERROR(VLOOKUP(F692,Settings!$A$2:$C$10,3,FALSE),0)-N(G692)-IF(N(G692)&gt;0,Settings!$B$14,0)-Settings!$B$13,2))</f>
        <v/>
      </c>
      <c r="I692" s="23">
        <f>IF(OR(D692="",H692=""),"",IF(D692&lt;=H692,"Yes","No"))</f>
        <v/>
      </c>
    </row>
    <row r="693">
      <c r="A693" s="22" t="n"/>
      <c r="D693" s="9" t="n"/>
      <c r="E693" s="9" t="n"/>
      <c r="G693" s="9" t="n"/>
      <c r="H693" s="24">
        <f>IF(OR(E693="",F693=""),"",ROUND(E693*(1-IFERROR(VLOOKUP(F693,Settings!$A$2:$C$10,2,FALSE),0))-IFERROR(VLOOKUP(F693,Settings!$A$2:$C$10,3,FALSE),0)-N(G693)-IF(N(G693)&gt;0,Settings!$B$14,0)-Settings!$B$13,2))</f>
        <v/>
      </c>
      <c r="I693" s="23">
        <f>IF(OR(D693="",H693=""),"",IF(D693&lt;=H693,"Yes","No"))</f>
        <v/>
      </c>
    </row>
    <row r="694">
      <c r="A694" s="22" t="n"/>
      <c r="D694" s="9" t="n"/>
      <c r="E694" s="9" t="n"/>
      <c r="G694" s="9" t="n"/>
      <c r="H694" s="24">
        <f>IF(OR(E694="",F694=""),"",ROUND(E694*(1-IFERROR(VLOOKUP(F694,Settings!$A$2:$C$10,2,FALSE),0))-IFERROR(VLOOKUP(F694,Settings!$A$2:$C$10,3,FALSE),0)-N(G694)-IF(N(G694)&gt;0,Settings!$B$14,0)-Settings!$B$13,2))</f>
        <v/>
      </c>
      <c r="I694" s="23">
        <f>IF(OR(D694="",H694=""),"",IF(D694&lt;=H694,"Yes","No"))</f>
        <v/>
      </c>
    </row>
    <row r="695">
      <c r="A695" s="22" t="n"/>
      <c r="D695" s="9" t="n"/>
      <c r="E695" s="9" t="n"/>
      <c r="G695" s="9" t="n"/>
      <c r="H695" s="24">
        <f>IF(OR(E695="",F695=""),"",ROUND(E695*(1-IFERROR(VLOOKUP(F695,Settings!$A$2:$C$10,2,FALSE),0))-IFERROR(VLOOKUP(F695,Settings!$A$2:$C$10,3,FALSE),0)-N(G695)-IF(N(G695)&gt;0,Settings!$B$14,0)-Settings!$B$13,2))</f>
        <v/>
      </c>
      <c r="I695" s="23">
        <f>IF(OR(D695="",H695=""),"",IF(D695&lt;=H695,"Yes","No"))</f>
        <v/>
      </c>
    </row>
    <row r="696">
      <c r="A696" s="22" t="n"/>
      <c r="D696" s="9" t="n"/>
      <c r="E696" s="9" t="n"/>
      <c r="G696" s="9" t="n"/>
      <c r="H696" s="24">
        <f>IF(OR(E696="",F696=""),"",ROUND(E696*(1-IFERROR(VLOOKUP(F696,Settings!$A$2:$C$10,2,FALSE),0))-IFERROR(VLOOKUP(F696,Settings!$A$2:$C$10,3,FALSE),0)-N(G696)-IF(N(G696)&gt;0,Settings!$B$14,0)-Settings!$B$13,2))</f>
        <v/>
      </c>
      <c r="I696" s="23">
        <f>IF(OR(D696="",H696=""),"",IF(D696&lt;=H696,"Yes","No"))</f>
        <v/>
      </c>
    </row>
    <row r="697">
      <c r="A697" s="22" t="n"/>
      <c r="D697" s="9" t="n"/>
      <c r="E697" s="9" t="n"/>
      <c r="G697" s="9" t="n"/>
      <c r="H697" s="24">
        <f>IF(OR(E697="",F697=""),"",ROUND(E697*(1-IFERROR(VLOOKUP(F697,Settings!$A$2:$C$10,2,FALSE),0))-IFERROR(VLOOKUP(F697,Settings!$A$2:$C$10,3,FALSE),0)-N(G697)-IF(N(G697)&gt;0,Settings!$B$14,0)-Settings!$B$13,2))</f>
        <v/>
      </c>
      <c r="I697" s="23">
        <f>IF(OR(D697="",H697=""),"",IF(D697&lt;=H697,"Yes","No"))</f>
        <v/>
      </c>
    </row>
    <row r="698">
      <c r="A698" s="22" t="n"/>
      <c r="D698" s="9" t="n"/>
      <c r="E698" s="9" t="n"/>
      <c r="G698" s="9" t="n"/>
      <c r="H698" s="24">
        <f>IF(OR(E698="",F698=""),"",ROUND(E698*(1-IFERROR(VLOOKUP(F698,Settings!$A$2:$C$10,2,FALSE),0))-IFERROR(VLOOKUP(F698,Settings!$A$2:$C$10,3,FALSE),0)-N(G698)-IF(N(G698)&gt;0,Settings!$B$14,0)-Settings!$B$13,2))</f>
        <v/>
      </c>
      <c r="I698" s="23">
        <f>IF(OR(D698="",H698=""),"",IF(D698&lt;=H698,"Yes","No"))</f>
        <v/>
      </c>
    </row>
    <row r="699">
      <c r="A699" s="22" t="n"/>
      <c r="D699" s="9" t="n"/>
      <c r="E699" s="9" t="n"/>
      <c r="G699" s="9" t="n"/>
      <c r="H699" s="24">
        <f>IF(OR(E699="",F699=""),"",ROUND(E699*(1-IFERROR(VLOOKUP(F699,Settings!$A$2:$C$10,2,FALSE),0))-IFERROR(VLOOKUP(F699,Settings!$A$2:$C$10,3,FALSE),0)-N(G699)-IF(N(G699)&gt;0,Settings!$B$14,0)-Settings!$B$13,2))</f>
        <v/>
      </c>
      <c r="I699" s="23">
        <f>IF(OR(D699="",H699=""),"",IF(D699&lt;=H699,"Yes","No"))</f>
        <v/>
      </c>
    </row>
    <row r="700">
      <c r="A700" s="22" t="n"/>
      <c r="D700" s="9" t="n"/>
      <c r="E700" s="9" t="n"/>
      <c r="G700" s="9" t="n"/>
      <c r="H700" s="24">
        <f>IF(OR(E700="",F700=""),"",ROUND(E700*(1-IFERROR(VLOOKUP(F700,Settings!$A$2:$C$10,2,FALSE),0))-IFERROR(VLOOKUP(F700,Settings!$A$2:$C$10,3,FALSE),0)-N(G700)-IF(N(G700)&gt;0,Settings!$B$14,0)-Settings!$B$13,2))</f>
        <v/>
      </c>
      <c r="I700" s="23">
        <f>IF(OR(D700="",H700=""),"",IF(D700&lt;=H700,"Yes","No"))</f>
        <v/>
      </c>
    </row>
    <row r="701">
      <c r="A701" s="22" t="n"/>
      <c r="D701" s="9" t="n"/>
      <c r="E701" s="9" t="n"/>
      <c r="G701" s="9" t="n"/>
      <c r="H701" s="24">
        <f>IF(OR(E701="",F701=""),"",ROUND(E701*(1-IFERROR(VLOOKUP(F701,Settings!$A$2:$C$10,2,FALSE),0))-IFERROR(VLOOKUP(F701,Settings!$A$2:$C$10,3,FALSE),0)-N(G701)-IF(N(G701)&gt;0,Settings!$B$14,0)-Settings!$B$13,2))</f>
        <v/>
      </c>
      <c r="I701" s="23">
        <f>IF(OR(D701="",H701=""),"",IF(D701&lt;=H701,"Yes","No"))</f>
        <v/>
      </c>
    </row>
    <row r="702">
      <c r="A702" s="22" t="n"/>
      <c r="D702" s="9" t="n"/>
      <c r="E702" s="9" t="n"/>
      <c r="G702" s="9" t="n"/>
      <c r="H702" s="24">
        <f>IF(OR(E702="",F702=""),"",ROUND(E702*(1-IFERROR(VLOOKUP(F702,Settings!$A$2:$C$10,2,FALSE),0))-IFERROR(VLOOKUP(F702,Settings!$A$2:$C$10,3,FALSE),0)-N(G702)-IF(N(G702)&gt;0,Settings!$B$14,0)-Settings!$B$13,2))</f>
        <v/>
      </c>
      <c r="I702" s="23">
        <f>IF(OR(D702="",H702=""),"",IF(D702&lt;=H702,"Yes","No"))</f>
        <v/>
      </c>
    </row>
    <row r="703">
      <c r="A703" s="22" t="n"/>
      <c r="D703" s="9" t="n"/>
      <c r="E703" s="9" t="n"/>
      <c r="G703" s="9" t="n"/>
      <c r="H703" s="24">
        <f>IF(OR(E703="",F703=""),"",ROUND(E703*(1-IFERROR(VLOOKUP(F703,Settings!$A$2:$C$10,2,FALSE),0))-IFERROR(VLOOKUP(F703,Settings!$A$2:$C$10,3,FALSE),0)-N(G703)-IF(N(G703)&gt;0,Settings!$B$14,0)-Settings!$B$13,2))</f>
        <v/>
      </c>
      <c r="I703" s="23">
        <f>IF(OR(D703="",H703=""),"",IF(D703&lt;=H703,"Yes","No"))</f>
        <v/>
      </c>
    </row>
    <row r="704">
      <c r="A704" s="22" t="n"/>
      <c r="D704" s="9" t="n"/>
      <c r="E704" s="9" t="n"/>
      <c r="G704" s="9" t="n"/>
      <c r="H704" s="24">
        <f>IF(OR(E704="",F704=""),"",ROUND(E704*(1-IFERROR(VLOOKUP(F704,Settings!$A$2:$C$10,2,FALSE),0))-IFERROR(VLOOKUP(F704,Settings!$A$2:$C$10,3,FALSE),0)-N(G704)-IF(N(G704)&gt;0,Settings!$B$14,0)-Settings!$B$13,2))</f>
        <v/>
      </c>
      <c r="I704" s="23">
        <f>IF(OR(D704="",H704=""),"",IF(D704&lt;=H704,"Yes","No"))</f>
        <v/>
      </c>
    </row>
    <row r="705">
      <c r="A705" s="22" t="n"/>
      <c r="D705" s="9" t="n"/>
      <c r="E705" s="9" t="n"/>
      <c r="G705" s="9" t="n"/>
      <c r="H705" s="24">
        <f>IF(OR(E705="",F705=""),"",ROUND(E705*(1-IFERROR(VLOOKUP(F705,Settings!$A$2:$C$10,2,FALSE),0))-IFERROR(VLOOKUP(F705,Settings!$A$2:$C$10,3,FALSE),0)-N(G705)-IF(N(G705)&gt;0,Settings!$B$14,0)-Settings!$B$13,2))</f>
        <v/>
      </c>
      <c r="I705" s="23">
        <f>IF(OR(D705="",H705=""),"",IF(D705&lt;=H705,"Yes","No"))</f>
        <v/>
      </c>
    </row>
    <row r="706">
      <c r="A706" s="22" t="n"/>
      <c r="D706" s="9" t="n"/>
      <c r="E706" s="9" t="n"/>
      <c r="G706" s="9" t="n"/>
      <c r="H706" s="24">
        <f>IF(OR(E706="",F706=""),"",ROUND(E706*(1-IFERROR(VLOOKUP(F706,Settings!$A$2:$C$10,2,FALSE),0))-IFERROR(VLOOKUP(F706,Settings!$A$2:$C$10,3,FALSE),0)-N(G706)-IF(N(G706)&gt;0,Settings!$B$14,0)-Settings!$B$13,2))</f>
        <v/>
      </c>
      <c r="I706" s="23">
        <f>IF(OR(D706="",H706=""),"",IF(D706&lt;=H706,"Yes","No"))</f>
        <v/>
      </c>
    </row>
    <row r="707">
      <c r="A707" s="22" t="n"/>
      <c r="D707" s="9" t="n"/>
      <c r="E707" s="9" t="n"/>
      <c r="G707" s="9" t="n"/>
      <c r="H707" s="24">
        <f>IF(OR(E707="",F707=""),"",ROUND(E707*(1-IFERROR(VLOOKUP(F707,Settings!$A$2:$C$10,2,FALSE),0))-IFERROR(VLOOKUP(F707,Settings!$A$2:$C$10,3,FALSE),0)-N(G707)-IF(N(G707)&gt;0,Settings!$B$14,0)-Settings!$B$13,2))</f>
        <v/>
      </c>
      <c r="I707" s="23">
        <f>IF(OR(D707="",H707=""),"",IF(D707&lt;=H707,"Yes","No"))</f>
        <v/>
      </c>
    </row>
    <row r="708">
      <c r="A708" s="22" t="n"/>
      <c r="D708" s="9" t="n"/>
      <c r="E708" s="9" t="n"/>
      <c r="G708" s="9" t="n"/>
      <c r="H708" s="24">
        <f>IF(OR(E708="",F708=""),"",ROUND(E708*(1-IFERROR(VLOOKUP(F708,Settings!$A$2:$C$10,2,FALSE),0))-IFERROR(VLOOKUP(F708,Settings!$A$2:$C$10,3,FALSE),0)-N(G708)-IF(N(G708)&gt;0,Settings!$B$14,0)-Settings!$B$13,2))</f>
        <v/>
      </c>
      <c r="I708" s="23">
        <f>IF(OR(D708="",H708=""),"",IF(D708&lt;=H708,"Yes","No"))</f>
        <v/>
      </c>
    </row>
    <row r="709">
      <c r="A709" s="22" t="n"/>
      <c r="D709" s="9" t="n"/>
      <c r="E709" s="9" t="n"/>
      <c r="G709" s="9" t="n"/>
      <c r="H709" s="24">
        <f>IF(OR(E709="",F709=""),"",ROUND(E709*(1-IFERROR(VLOOKUP(F709,Settings!$A$2:$C$10,2,FALSE),0))-IFERROR(VLOOKUP(F709,Settings!$A$2:$C$10,3,FALSE),0)-N(G709)-IF(N(G709)&gt;0,Settings!$B$14,0)-Settings!$B$13,2))</f>
        <v/>
      </c>
      <c r="I709" s="23">
        <f>IF(OR(D709="",H709=""),"",IF(D709&lt;=H709,"Yes","No"))</f>
        <v/>
      </c>
    </row>
    <row r="710">
      <c r="A710" s="22" t="n"/>
      <c r="D710" s="9" t="n"/>
      <c r="E710" s="9" t="n"/>
      <c r="G710" s="9" t="n"/>
      <c r="H710" s="24">
        <f>IF(OR(E710="",F710=""),"",ROUND(E710*(1-IFERROR(VLOOKUP(F710,Settings!$A$2:$C$10,2,FALSE),0))-IFERROR(VLOOKUP(F710,Settings!$A$2:$C$10,3,FALSE),0)-N(G710)-IF(N(G710)&gt;0,Settings!$B$14,0)-Settings!$B$13,2))</f>
        <v/>
      </c>
      <c r="I710" s="23">
        <f>IF(OR(D710="",H710=""),"",IF(D710&lt;=H710,"Yes","No"))</f>
        <v/>
      </c>
    </row>
    <row r="711">
      <c r="A711" s="22" t="n"/>
      <c r="D711" s="9" t="n"/>
      <c r="E711" s="9" t="n"/>
      <c r="G711" s="9" t="n"/>
      <c r="H711" s="24">
        <f>IF(OR(E711="",F711=""),"",ROUND(E711*(1-IFERROR(VLOOKUP(F711,Settings!$A$2:$C$10,2,FALSE),0))-IFERROR(VLOOKUP(F711,Settings!$A$2:$C$10,3,FALSE),0)-N(G711)-IF(N(G711)&gt;0,Settings!$B$14,0)-Settings!$B$13,2))</f>
        <v/>
      </c>
      <c r="I711" s="23">
        <f>IF(OR(D711="",H711=""),"",IF(D711&lt;=H711,"Yes","No"))</f>
        <v/>
      </c>
    </row>
    <row r="712">
      <c r="A712" s="22" t="n"/>
      <c r="D712" s="9" t="n"/>
      <c r="E712" s="9" t="n"/>
      <c r="G712" s="9" t="n"/>
      <c r="H712" s="24">
        <f>IF(OR(E712="",F712=""),"",ROUND(E712*(1-IFERROR(VLOOKUP(F712,Settings!$A$2:$C$10,2,FALSE),0))-IFERROR(VLOOKUP(F712,Settings!$A$2:$C$10,3,FALSE),0)-N(G712)-IF(N(G712)&gt;0,Settings!$B$14,0)-Settings!$B$13,2))</f>
        <v/>
      </c>
      <c r="I712" s="23">
        <f>IF(OR(D712="",H712=""),"",IF(D712&lt;=H712,"Yes","No"))</f>
        <v/>
      </c>
    </row>
    <row r="713">
      <c r="A713" s="22" t="n"/>
      <c r="D713" s="9" t="n"/>
      <c r="E713" s="9" t="n"/>
      <c r="G713" s="9" t="n"/>
      <c r="H713" s="24">
        <f>IF(OR(E713="",F713=""),"",ROUND(E713*(1-IFERROR(VLOOKUP(F713,Settings!$A$2:$C$10,2,FALSE),0))-IFERROR(VLOOKUP(F713,Settings!$A$2:$C$10,3,FALSE),0)-N(G713)-IF(N(G713)&gt;0,Settings!$B$14,0)-Settings!$B$13,2))</f>
        <v/>
      </c>
      <c r="I713" s="23">
        <f>IF(OR(D713="",H713=""),"",IF(D713&lt;=H713,"Yes","No"))</f>
        <v/>
      </c>
    </row>
    <row r="714">
      <c r="A714" s="22" t="n"/>
      <c r="D714" s="9" t="n"/>
      <c r="E714" s="9" t="n"/>
      <c r="G714" s="9" t="n"/>
      <c r="H714" s="24">
        <f>IF(OR(E714="",F714=""),"",ROUND(E714*(1-IFERROR(VLOOKUP(F714,Settings!$A$2:$C$10,2,FALSE),0))-IFERROR(VLOOKUP(F714,Settings!$A$2:$C$10,3,FALSE),0)-N(G714)-IF(N(G714)&gt;0,Settings!$B$14,0)-Settings!$B$13,2))</f>
        <v/>
      </c>
      <c r="I714" s="23">
        <f>IF(OR(D714="",H714=""),"",IF(D714&lt;=H714,"Yes","No"))</f>
        <v/>
      </c>
    </row>
    <row r="715">
      <c r="A715" s="22" t="n"/>
      <c r="D715" s="9" t="n"/>
      <c r="E715" s="9" t="n"/>
      <c r="G715" s="9" t="n"/>
      <c r="H715" s="24">
        <f>IF(OR(E715="",F715=""),"",ROUND(E715*(1-IFERROR(VLOOKUP(F715,Settings!$A$2:$C$10,2,FALSE),0))-IFERROR(VLOOKUP(F715,Settings!$A$2:$C$10,3,FALSE),0)-N(G715)-IF(N(G715)&gt;0,Settings!$B$14,0)-Settings!$B$13,2))</f>
        <v/>
      </c>
      <c r="I715" s="23">
        <f>IF(OR(D715="",H715=""),"",IF(D715&lt;=H715,"Yes","No"))</f>
        <v/>
      </c>
    </row>
    <row r="716">
      <c r="A716" s="22" t="n"/>
      <c r="D716" s="9" t="n"/>
      <c r="E716" s="9" t="n"/>
      <c r="G716" s="9" t="n"/>
      <c r="H716" s="24">
        <f>IF(OR(E716="",F716=""),"",ROUND(E716*(1-IFERROR(VLOOKUP(F716,Settings!$A$2:$C$10,2,FALSE),0))-IFERROR(VLOOKUP(F716,Settings!$A$2:$C$10,3,FALSE),0)-N(G716)-IF(N(G716)&gt;0,Settings!$B$14,0)-Settings!$B$13,2))</f>
        <v/>
      </c>
      <c r="I716" s="23">
        <f>IF(OR(D716="",H716=""),"",IF(D716&lt;=H716,"Yes","No"))</f>
        <v/>
      </c>
    </row>
    <row r="717">
      <c r="A717" s="22" t="n"/>
      <c r="D717" s="9" t="n"/>
      <c r="E717" s="9" t="n"/>
      <c r="G717" s="9" t="n"/>
      <c r="H717" s="24">
        <f>IF(OR(E717="",F717=""),"",ROUND(E717*(1-IFERROR(VLOOKUP(F717,Settings!$A$2:$C$10,2,FALSE),0))-IFERROR(VLOOKUP(F717,Settings!$A$2:$C$10,3,FALSE),0)-N(G717)-IF(N(G717)&gt;0,Settings!$B$14,0)-Settings!$B$13,2))</f>
        <v/>
      </c>
      <c r="I717" s="23">
        <f>IF(OR(D717="",H717=""),"",IF(D717&lt;=H717,"Yes","No"))</f>
        <v/>
      </c>
    </row>
    <row r="718">
      <c r="A718" s="22" t="n"/>
      <c r="D718" s="9" t="n"/>
      <c r="E718" s="9" t="n"/>
      <c r="G718" s="9" t="n"/>
      <c r="H718" s="24">
        <f>IF(OR(E718="",F718=""),"",ROUND(E718*(1-IFERROR(VLOOKUP(F718,Settings!$A$2:$C$10,2,FALSE),0))-IFERROR(VLOOKUP(F718,Settings!$A$2:$C$10,3,FALSE),0)-N(G718)-IF(N(G718)&gt;0,Settings!$B$14,0)-Settings!$B$13,2))</f>
        <v/>
      </c>
      <c r="I718" s="23">
        <f>IF(OR(D718="",H718=""),"",IF(D718&lt;=H718,"Yes","No"))</f>
        <v/>
      </c>
    </row>
    <row r="719">
      <c r="A719" s="22" t="n"/>
      <c r="D719" s="9" t="n"/>
      <c r="E719" s="9" t="n"/>
      <c r="G719" s="9" t="n"/>
      <c r="H719" s="24">
        <f>IF(OR(E719="",F719=""),"",ROUND(E719*(1-IFERROR(VLOOKUP(F719,Settings!$A$2:$C$10,2,FALSE),0))-IFERROR(VLOOKUP(F719,Settings!$A$2:$C$10,3,FALSE),0)-N(G719)-IF(N(G719)&gt;0,Settings!$B$14,0)-Settings!$B$13,2))</f>
        <v/>
      </c>
      <c r="I719" s="23">
        <f>IF(OR(D719="",H719=""),"",IF(D719&lt;=H719,"Yes","No"))</f>
        <v/>
      </c>
    </row>
    <row r="720">
      <c r="A720" s="22" t="n"/>
      <c r="D720" s="9" t="n"/>
      <c r="E720" s="9" t="n"/>
      <c r="G720" s="9" t="n"/>
      <c r="H720" s="24">
        <f>IF(OR(E720="",F720=""),"",ROUND(E720*(1-IFERROR(VLOOKUP(F720,Settings!$A$2:$C$10,2,FALSE),0))-IFERROR(VLOOKUP(F720,Settings!$A$2:$C$10,3,FALSE),0)-N(G720)-IF(N(G720)&gt;0,Settings!$B$14,0)-Settings!$B$13,2))</f>
        <v/>
      </c>
      <c r="I720" s="23">
        <f>IF(OR(D720="",H720=""),"",IF(D720&lt;=H720,"Yes","No"))</f>
        <v/>
      </c>
    </row>
    <row r="721">
      <c r="A721" s="22" t="n"/>
      <c r="D721" s="9" t="n"/>
      <c r="E721" s="9" t="n"/>
      <c r="G721" s="9" t="n"/>
      <c r="H721" s="24">
        <f>IF(OR(E721="",F721=""),"",ROUND(E721*(1-IFERROR(VLOOKUP(F721,Settings!$A$2:$C$10,2,FALSE),0))-IFERROR(VLOOKUP(F721,Settings!$A$2:$C$10,3,FALSE),0)-N(G721)-IF(N(G721)&gt;0,Settings!$B$14,0)-Settings!$B$13,2))</f>
        <v/>
      </c>
      <c r="I721" s="23">
        <f>IF(OR(D721="",H721=""),"",IF(D721&lt;=H721,"Yes","No"))</f>
        <v/>
      </c>
    </row>
    <row r="722">
      <c r="A722" s="22" t="n"/>
      <c r="D722" s="9" t="n"/>
      <c r="E722" s="9" t="n"/>
      <c r="G722" s="9" t="n"/>
      <c r="H722" s="24">
        <f>IF(OR(E722="",F722=""),"",ROUND(E722*(1-IFERROR(VLOOKUP(F722,Settings!$A$2:$C$10,2,FALSE),0))-IFERROR(VLOOKUP(F722,Settings!$A$2:$C$10,3,FALSE),0)-N(G722)-IF(N(G722)&gt;0,Settings!$B$14,0)-Settings!$B$13,2))</f>
        <v/>
      </c>
      <c r="I722" s="23">
        <f>IF(OR(D722="",H722=""),"",IF(D722&lt;=H722,"Yes","No"))</f>
        <v/>
      </c>
    </row>
    <row r="723">
      <c r="A723" s="22" t="n"/>
      <c r="D723" s="9" t="n"/>
      <c r="E723" s="9" t="n"/>
      <c r="G723" s="9" t="n"/>
      <c r="H723" s="24">
        <f>IF(OR(E723="",F723=""),"",ROUND(E723*(1-IFERROR(VLOOKUP(F723,Settings!$A$2:$C$10,2,FALSE),0))-IFERROR(VLOOKUP(F723,Settings!$A$2:$C$10,3,FALSE),0)-N(G723)-IF(N(G723)&gt;0,Settings!$B$14,0)-Settings!$B$13,2))</f>
        <v/>
      </c>
      <c r="I723" s="23">
        <f>IF(OR(D723="",H723=""),"",IF(D723&lt;=H723,"Yes","No"))</f>
        <v/>
      </c>
    </row>
    <row r="724">
      <c r="A724" s="22" t="n"/>
      <c r="D724" s="9" t="n"/>
      <c r="E724" s="9" t="n"/>
      <c r="G724" s="9" t="n"/>
      <c r="H724" s="24">
        <f>IF(OR(E724="",F724=""),"",ROUND(E724*(1-IFERROR(VLOOKUP(F724,Settings!$A$2:$C$10,2,FALSE),0))-IFERROR(VLOOKUP(F724,Settings!$A$2:$C$10,3,FALSE),0)-N(G724)-IF(N(G724)&gt;0,Settings!$B$14,0)-Settings!$B$13,2))</f>
        <v/>
      </c>
      <c r="I724" s="23">
        <f>IF(OR(D724="",H724=""),"",IF(D724&lt;=H724,"Yes","No"))</f>
        <v/>
      </c>
    </row>
    <row r="725">
      <c r="A725" s="22" t="n"/>
      <c r="D725" s="9" t="n"/>
      <c r="E725" s="9" t="n"/>
      <c r="G725" s="9" t="n"/>
      <c r="H725" s="24">
        <f>IF(OR(E725="",F725=""),"",ROUND(E725*(1-IFERROR(VLOOKUP(F725,Settings!$A$2:$C$10,2,FALSE),0))-IFERROR(VLOOKUP(F725,Settings!$A$2:$C$10,3,FALSE),0)-N(G725)-IF(N(G725)&gt;0,Settings!$B$14,0)-Settings!$B$13,2))</f>
        <v/>
      </c>
      <c r="I725" s="23">
        <f>IF(OR(D725="",H725=""),"",IF(D725&lt;=H725,"Yes","No"))</f>
        <v/>
      </c>
    </row>
    <row r="726">
      <c r="A726" s="22" t="n"/>
      <c r="D726" s="9" t="n"/>
      <c r="E726" s="9" t="n"/>
      <c r="G726" s="9" t="n"/>
      <c r="H726" s="24">
        <f>IF(OR(E726="",F726=""),"",ROUND(E726*(1-IFERROR(VLOOKUP(F726,Settings!$A$2:$C$10,2,FALSE),0))-IFERROR(VLOOKUP(F726,Settings!$A$2:$C$10,3,FALSE),0)-N(G726)-IF(N(G726)&gt;0,Settings!$B$14,0)-Settings!$B$13,2))</f>
        <v/>
      </c>
      <c r="I726" s="23">
        <f>IF(OR(D726="",H726=""),"",IF(D726&lt;=H726,"Yes","No"))</f>
        <v/>
      </c>
    </row>
    <row r="727">
      <c r="A727" s="22" t="n"/>
      <c r="D727" s="9" t="n"/>
      <c r="E727" s="9" t="n"/>
      <c r="G727" s="9" t="n"/>
      <c r="H727" s="24">
        <f>IF(OR(E727="",F727=""),"",ROUND(E727*(1-IFERROR(VLOOKUP(F727,Settings!$A$2:$C$10,2,FALSE),0))-IFERROR(VLOOKUP(F727,Settings!$A$2:$C$10,3,FALSE),0)-N(G727)-IF(N(G727)&gt;0,Settings!$B$14,0)-Settings!$B$13,2))</f>
        <v/>
      </c>
      <c r="I727" s="23">
        <f>IF(OR(D727="",H727=""),"",IF(D727&lt;=H727,"Yes","No"))</f>
        <v/>
      </c>
    </row>
    <row r="728">
      <c r="A728" s="22" t="n"/>
      <c r="D728" s="9" t="n"/>
      <c r="E728" s="9" t="n"/>
      <c r="G728" s="9" t="n"/>
      <c r="H728" s="24">
        <f>IF(OR(E728="",F728=""),"",ROUND(E728*(1-IFERROR(VLOOKUP(F728,Settings!$A$2:$C$10,2,FALSE),0))-IFERROR(VLOOKUP(F728,Settings!$A$2:$C$10,3,FALSE),0)-N(G728)-IF(N(G728)&gt;0,Settings!$B$14,0)-Settings!$B$13,2))</f>
        <v/>
      </c>
      <c r="I728" s="23">
        <f>IF(OR(D728="",H728=""),"",IF(D728&lt;=H728,"Yes","No"))</f>
        <v/>
      </c>
    </row>
    <row r="729">
      <c r="A729" s="22" t="n"/>
      <c r="D729" s="9" t="n"/>
      <c r="E729" s="9" t="n"/>
      <c r="G729" s="9" t="n"/>
      <c r="H729" s="24">
        <f>IF(OR(E729="",F729=""),"",ROUND(E729*(1-IFERROR(VLOOKUP(F729,Settings!$A$2:$C$10,2,FALSE),0))-IFERROR(VLOOKUP(F729,Settings!$A$2:$C$10,3,FALSE),0)-N(G729)-IF(N(G729)&gt;0,Settings!$B$14,0)-Settings!$B$13,2))</f>
        <v/>
      </c>
      <c r="I729" s="23">
        <f>IF(OR(D729="",H729=""),"",IF(D729&lt;=H729,"Yes","No"))</f>
        <v/>
      </c>
    </row>
    <row r="730">
      <c r="A730" s="22" t="n"/>
      <c r="D730" s="9" t="n"/>
      <c r="E730" s="9" t="n"/>
      <c r="G730" s="9" t="n"/>
      <c r="H730" s="24">
        <f>IF(OR(E730="",F730=""),"",ROUND(E730*(1-IFERROR(VLOOKUP(F730,Settings!$A$2:$C$10,2,FALSE),0))-IFERROR(VLOOKUP(F730,Settings!$A$2:$C$10,3,FALSE),0)-N(G730)-IF(N(G730)&gt;0,Settings!$B$14,0)-Settings!$B$13,2))</f>
        <v/>
      </c>
      <c r="I730" s="23">
        <f>IF(OR(D730="",H730=""),"",IF(D730&lt;=H730,"Yes","No"))</f>
        <v/>
      </c>
    </row>
    <row r="731">
      <c r="A731" s="22" t="n"/>
      <c r="D731" s="9" t="n"/>
      <c r="E731" s="9" t="n"/>
      <c r="G731" s="9" t="n"/>
      <c r="H731" s="24">
        <f>IF(OR(E731="",F731=""),"",ROUND(E731*(1-IFERROR(VLOOKUP(F731,Settings!$A$2:$C$10,2,FALSE),0))-IFERROR(VLOOKUP(F731,Settings!$A$2:$C$10,3,FALSE),0)-N(G731)-IF(N(G731)&gt;0,Settings!$B$14,0)-Settings!$B$13,2))</f>
        <v/>
      </c>
      <c r="I731" s="23">
        <f>IF(OR(D731="",H731=""),"",IF(D731&lt;=H731,"Yes","No"))</f>
        <v/>
      </c>
    </row>
    <row r="732">
      <c r="A732" s="22" t="n"/>
      <c r="D732" s="9" t="n"/>
      <c r="E732" s="9" t="n"/>
      <c r="G732" s="9" t="n"/>
      <c r="H732" s="24">
        <f>IF(OR(E732="",F732=""),"",ROUND(E732*(1-IFERROR(VLOOKUP(F732,Settings!$A$2:$C$10,2,FALSE),0))-IFERROR(VLOOKUP(F732,Settings!$A$2:$C$10,3,FALSE),0)-N(G732)-IF(N(G732)&gt;0,Settings!$B$14,0)-Settings!$B$13,2))</f>
        <v/>
      </c>
      <c r="I732" s="23">
        <f>IF(OR(D732="",H732=""),"",IF(D732&lt;=H732,"Yes","No"))</f>
        <v/>
      </c>
    </row>
    <row r="733">
      <c r="A733" s="22" t="n"/>
      <c r="D733" s="9" t="n"/>
      <c r="E733" s="9" t="n"/>
      <c r="G733" s="9" t="n"/>
      <c r="H733" s="24">
        <f>IF(OR(E733="",F733=""),"",ROUND(E733*(1-IFERROR(VLOOKUP(F733,Settings!$A$2:$C$10,2,FALSE),0))-IFERROR(VLOOKUP(F733,Settings!$A$2:$C$10,3,FALSE),0)-N(G733)-IF(N(G733)&gt;0,Settings!$B$14,0)-Settings!$B$13,2))</f>
        <v/>
      </c>
      <c r="I733" s="23">
        <f>IF(OR(D733="",H733=""),"",IF(D733&lt;=H733,"Yes","No"))</f>
        <v/>
      </c>
    </row>
    <row r="734">
      <c r="A734" s="22" t="n"/>
      <c r="D734" s="9" t="n"/>
      <c r="E734" s="9" t="n"/>
      <c r="G734" s="9" t="n"/>
      <c r="H734" s="24">
        <f>IF(OR(E734="",F734=""),"",ROUND(E734*(1-IFERROR(VLOOKUP(F734,Settings!$A$2:$C$10,2,FALSE),0))-IFERROR(VLOOKUP(F734,Settings!$A$2:$C$10,3,FALSE),0)-N(G734)-IF(N(G734)&gt;0,Settings!$B$14,0)-Settings!$B$13,2))</f>
        <v/>
      </c>
      <c r="I734" s="23">
        <f>IF(OR(D734="",H734=""),"",IF(D734&lt;=H734,"Yes","No"))</f>
        <v/>
      </c>
    </row>
    <row r="735">
      <c r="A735" s="22" t="n"/>
      <c r="D735" s="9" t="n"/>
      <c r="E735" s="9" t="n"/>
      <c r="G735" s="9" t="n"/>
      <c r="H735" s="24">
        <f>IF(OR(E735="",F735=""),"",ROUND(E735*(1-IFERROR(VLOOKUP(F735,Settings!$A$2:$C$10,2,FALSE),0))-IFERROR(VLOOKUP(F735,Settings!$A$2:$C$10,3,FALSE),0)-N(G735)-IF(N(G735)&gt;0,Settings!$B$14,0)-Settings!$B$13,2))</f>
        <v/>
      </c>
      <c r="I735" s="23">
        <f>IF(OR(D735="",H735=""),"",IF(D735&lt;=H735,"Yes","No"))</f>
        <v/>
      </c>
    </row>
    <row r="736">
      <c r="A736" s="22" t="n"/>
      <c r="D736" s="9" t="n"/>
      <c r="E736" s="9" t="n"/>
      <c r="G736" s="9" t="n"/>
      <c r="H736" s="24">
        <f>IF(OR(E736="",F736=""),"",ROUND(E736*(1-IFERROR(VLOOKUP(F736,Settings!$A$2:$C$10,2,FALSE),0))-IFERROR(VLOOKUP(F736,Settings!$A$2:$C$10,3,FALSE),0)-N(G736)-IF(N(G736)&gt;0,Settings!$B$14,0)-Settings!$B$13,2))</f>
        <v/>
      </c>
      <c r="I736" s="23">
        <f>IF(OR(D736="",H736=""),"",IF(D736&lt;=H736,"Yes","No"))</f>
        <v/>
      </c>
    </row>
    <row r="737">
      <c r="A737" s="22" t="n"/>
      <c r="D737" s="9" t="n"/>
      <c r="E737" s="9" t="n"/>
      <c r="G737" s="9" t="n"/>
      <c r="H737" s="24">
        <f>IF(OR(E737="",F737=""),"",ROUND(E737*(1-IFERROR(VLOOKUP(F737,Settings!$A$2:$C$10,2,FALSE),0))-IFERROR(VLOOKUP(F737,Settings!$A$2:$C$10,3,FALSE),0)-N(G737)-IF(N(G737)&gt;0,Settings!$B$14,0)-Settings!$B$13,2))</f>
        <v/>
      </c>
      <c r="I737" s="23">
        <f>IF(OR(D737="",H737=""),"",IF(D737&lt;=H737,"Yes","No"))</f>
        <v/>
      </c>
    </row>
    <row r="738">
      <c r="A738" s="22" t="n"/>
      <c r="D738" s="9" t="n"/>
      <c r="E738" s="9" t="n"/>
      <c r="G738" s="9" t="n"/>
      <c r="H738" s="24">
        <f>IF(OR(E738="",F738=""),"",ROUND(E738*(1-IFERROR(VLOOKUP(F738,Settings!$A$2:$C$10,2,FALSE),0))-IFERROR(VLOOKUP(F738,Settings!$A$2:$C$10,3,FALSE),0)-N(G738)-IF(N(G738)&gt;0,Settings!$B$14,0)-Settings!$B$13,2))</f>
        <v/>
      </c>
      <c r="I738" s="23">
        <f>IF(OR(D738="",H738=""),"",IF(D738&lt;=H738,"Yes","No"))</f>
        <v/>
      </c>
    </row>
    <row r="739">
      <c r="A739" s="22" t="n"/>
      <c r="D739" s="9" t="n"/>
      <c r="E739" s="9" t="n"/>
      <c r="G739" s="9" t="n"/>
      <c r="H739" s="24">
        <f>IF(OR(E739="",F739=""),"",ROUND(E739*(1-IFERROR(VLOOKUP(F739,Settings!$A$2:$C$10,2,FALSE),0))-IFERROR(VLOOKUP(F739,Settings!$A$2:$C$10,3,FALSE),0)-N(G739)-IF(N(G739)&gt;0,Settings!$B$14,0)-Settings!$B$13,2))</f>
        <v/>
      </c>
      <c r="I739" s="23">
        <f>IF(OR(D739="",H739=""),"",IF(D739&lt;=H739,"Yes","No"))</f>
        <v/>
      </c>
    </row>
    <row r="740">
      <c r="A740" s="22" t="n"/>
      <c r="D740" s="9" t="n"/>
      <c r="E740" s="9" t="n"/>
      <c r="G740" s="9" t="n"/>
      <c r="H740" s="24">
        <f>IF(OR(E740="",F740=""),"",ROUND(E740*(1-IFERROR(VLOOKUP(F740,Settings!$A$2:$C$10,2,FALSE),0))-IFERROR(VLOOKUP(F740,Settings!$A$2:$C$10,3,FALSE),0)-N(G740)-IF(N(G740)&gt;0,Settings!$B$14,0)-Settings!$B$13,2))</f>
        <v/>
      </c>
      <c r="I740" s="23">
        <f>IF(OR(D740="",H740=""),"",IF(D740&lt;=H740,"Yes","No"))</f>
        <v/>
      </c>
    </row>
    <row r="741">
      <c r="A741" s="22" t="n"/>
      <c r="D741" s="9" t="n"/>
      <c r="E741" s="9" t="n"/>
      <c r="G741" s="9" t="n"/>
      <c r="H741" s="24">
        <f>IF(OR(E741="",F741=""),"",ROUND(E741*(1-IFERROR(VLOOKUP(F741,Settings!$A$2:$C$10,2,FALSE),0))-IFERROR(VLOOKUP(F741,Settings!$A$2:$C$10,3,FALSE),0)-N(G741)-IF(N(G741)&gt;0,Settings!$B$14,0)-Settings!$B$13,2))</f>
        <v/>
      </c>
      <c r="I741" s="23">
        <f>IF(OR(D741="",H741=""),"",IF(D741&lt;=H741,"Yes","No"))</f>
        <v/>
      </c>
    </row>
    <row r="742">
      <c r="A742" s="22" t="n"/>
      <c r="D742" s="9" t="n"/>
      <c r="E742" s="9" t="n"/>
      <c r="G742" s="9" t="n"/>
      <c r="H742" s="24">
        <f>IF(OR(E742="",F742=""),"",ROUND(E742*(1-IFERROR(VLOOKUP(F742,Settings!$A$2:$C$10,2,FALSE),0))-IFERROR(VLOOKUP(F742,Settings!$A$2:$C$10,3,FALSE),0)-N(G742)-IF(N(G742)&gt;0,Settings!$B$14,0)-Settings!$B$13,2))</f>
        <v/>
      </c>
      <c r="I742" s="23">
        <f>IF(OR(D742="",H742=""),"",IF(D742&lt;=H742,"Yes","No"))</f>
        <v/>
      </c>
    </row>
    <row r="743">
      <c r="A743" s="22" t="n"/>
      <c r="D743" s="9" t="n"/>
      <c r="E743" s="9" t="n"/>
      <c r="G743" s="9" t="n"/>
      <c r="H743" s="24">
        <f>IF(OR(E743="",F743=""),"",ROUND(E743*(1-IFERROR(VLOOKUP(F743,Settings!$A$2:$C$10,2,FALSE),0))-IFERROR(VLOOKUP(F743,Settings!$A$2:$C$10,3,FALSE),0)-N(G743)-IF(N(G743)&gt;0,Settings!$B$14,0)-Settings!$B$13,2))</f>
        <v/>
      </c>
      <c r="I743" s="23">
        <f>IF(OR(D743="",H743=""),"",IF(D743&lt;=H743,"Yes","No"))</f>
        <v/>
      </c>
    </row>
    <row r="744">
      <c r="A744" s="22" t="n"/>
      <c r="D744" s="9" t="n"/>
      <c r="E744" s="9" t="n"/>
      <c r="G744" s="9" t="n"/>
      <c r="H744" s="24">
        <f>IF(OR(E744="",F744=""),"",ROUND(E744*(1-IFERROR(VLOOKUP(F744,Settings!$A$2:$C$10,2,FALSE),0))-IFERROR(VLOOKUP(F744,Settings!$A$2:$C$10,3,FALSE),0)-N(G744)-IF(N(G744)&gt;0,Settings!$B$14,0)-Settings!$B$13,2))</f>
        <v/>
      </c>
      <c r="I744" s="23">
        <f>IF(OR(D744="",H744=""),"",IF(D744&lt;=H744,"Yes","No"))</f>
        <v/>
      </c>
    </row>
    <row r="745">
      <c r="A745" s="22" t="n"/>
      <c r="D745" s="9" t="n"/>
      <c r="E745" s="9" t="n"/>
      <c r="G745" s="9" t="n"/>
      <c r="H745" s="24">
        <f>IF(OR(E745="",F745=""),"",ROUND(E745*(1-IFERROR(VLOOKUP(F745,Settings!$A$2:$C$10,2,FALSE),0))-IFERROR(VLOOKUP(F745,Settings!$A$2:$C$10,3,FALSE),0)-N(G745)-IF(N(G745)&gt;0,Settings!$B$14,0)-Settings!$B$13,2))</f>
        <v/>
      </c>
      <c r="I745" s="23">
        <f>IF(OR(D745="",H745=""),"",IF(D745&lt;=H745,"Yes","No"))</f>
        <v/>
      </c>
    </row>
    <row r="746">
      <c r="A746" s="22" t="n"/>
      <c r="D746" s="9" t="n"/>
      <c r="E746" s="9" t="n"/>
      <c r="G746" s="9" t="n"/>
      <c r="H746" s="24">
        <f>IF(OR(E746="",F746=""),"",ROUND(E746*(1-IFERROR(VLOOKUP(F746,Settings!$A$2:$C$10,2,FALSE),0))-IFERROR(VLOOKUP(F746,Settings!$A$2:$C$10,3,FALSE),0)-N(G746)-IF(N(G746)&gt;0,Settings!$B$14,0)-Settings!$B$13,2))</f>
        <v/>
      </c>
      <c r="I746" s="23">
        <f>IF(OR(D746="",H746=""),"",IF(D746&lt;=H746,"Yes","No"))</f>
        <v/>
      </c>
    </row>
    <row r="747">
      <c r="A747" s="22" t="n"/>
      <c r="D747" s="9" t="n"/>
      <c r="E747" s="9" t="n"/>
      <c r="G747" s="9" t="n"/>
      <c r="H747" s="24">
        <f>IF(OR(E747="",F747=""),"",ROUND(E747*(1-IFERROR(VLOOKUP(F747,Settings!$A$2:$C$10,2,FALSE),0))-IFERROR(VLOOKUP(F747,Settings!$A$2:$C$10,3,FALSE),0)-N(G747)-IF(N(G747)&gt;0,Settings!$B$14,0)-Settings!$B$13,2))</f>
        <v/>
      </c>
      <c r="I747" s="23">
        <f>IF(OR(D747="",H747=""),"",IF(D747&lt;=H747,"Yes","No"))</f>
        <v/>
      </c>
    </row>
    <row r="748">
      <c r="A748" s="22" t="n"/>
      <c r="D748" s="9" t="n"/>
      <c r="E748" s="9" t="n"/>
      <c r="G748" s="9" t="n"/>
      <c r="H748" s="24">
        <f>IF(OR(E748="",F748=""),"",ROUND(E748*(1-IFERROR(VLOOKUP(F748,Settings!$A$2:$C$10,2,FALSE),0))-IFERROR(VLOOKUP(F748,Settings!$A$2:$C$10,3,FALSE),0)-N(G748)-IF(N(G748)&gt;0,Settings!$B$14,0)-Settings!$B$13,2))</f>
        <v/>
      </c>
      <c r="I748" s="23">
        <f>IF(OR(D748="",H748=""),"",IF(D748&lt;=H748,"Yes","No"))</f>
        <v/>
      </c>
    </row>
    <row r="749">
      <c r="A749" s="22" t="n"/>
      <c r="D749" s="9" t="n"/>
      <c r="E749" s="9" t="n"/>
      <c r="G749" s="9" t="n"/>
      <c r="H749" s="24">
        <f>IF(OR(E749="",F749=""),"",ROUND(E749*(1-IFERROR(VLOOKUP(F749,Settings!$A$2:$C$10,2,FALSE),0))-IFERROR(VLOOKUP(F749,Settings!$A$2:$C$10,3,FALSE),0)-N(G749)-IF(N(G749)&gt;0,Settings!$B$14,0)-Settings!$B$13,2))</f>
        <v/>
      </c>
      <c r="I749" s="23">
        <f>IF(OR(D749="",H749=""),"",IF(D749&lt;=H749,"Yes","No"))</f>
        <v/>
      </c>
    </row>
    <row r="750">
      <c r="A750" s="22" t="n"/>
      <c r="D750" s="9" t="n"/>
      <c r="E750" s="9" t="n"/>
      <c r="G750" s="9" t="n"/>
      <c r="H750" s="24">
        <f>IF(OR(E750="",F750=""),"",ROUND(E750*(1-IFERROR(VLOOKUP(F750,Settings!$A$2:$C$10,2,FALSE),0))-IFERROR(VLOOKUP(F750,Settings!$A$2:$C$10,3,FALSE),0)-N(G750)-IF(N(G750)&gt;0,Settings!$B$14,0)-Settings!$B$13,2))</f>
        <v/>
      </c>
      <c r="I750" s="23">
        <f>IF(OR(D750="",H750=""),"",IF(D750&lt;=H750,"Yes","No"))</f>
        <v/>
      </c>
    </row>
    <row r="751">
      <c r="A751" s="22" t="n"/>
      <c r="D751" s="9" t="n"/>
      <c r="E751" s="9" t="n"/>
      <c r="G751" s="9" t="n"/>
      <c r="H751" s="24">
        <f>IF(OR(E751="",F751=""),"",ROUND(E751*(1-IFERROR(VLOOKUP(F751,Settings!$A$2:$C$10,2,FALSE),0))-IFERROR(VLOOKUP(F751,Settings!$A$2:$C$10,3,FALSE),0)-N(G751)-IF(N(G751)&gt;0,Settings!$B$14,0)-Settings!$B$13,2))</f>
        <v/>
      </c>
      <c r="I751" s="23">
        <f>IF(OR(D751="",H751=""),"",IF(D751&lt;=H751,"Yes","No"))</f>
        <v/>
      </c>
    </row>
    <row r="752">
      <c r="A752" s="22" t="n"/>
      <c r="D752" s="9" t="n"/>
      <c r="E752" s="9" t="n"/>
      <c r="G752" s="9" t="n"/>
      <c r="H752" s="24">
        <f>IF(OR(E752="",F752=""),"",ROUND(E752*(1-IFERROR(VLOOKUP(F752,Settings!$A$2:$C$10,2,FALSE),0))-IFERROR(VLOOKUP(F752,Settings!$A$2:$C$10,3,FALSE),0)-N(G752)-IF(N(G752)&gt;0,Settings!$B$14,0)-Settings!$B$13,2))</f>
        <v/>
      </c>
      <c r="I752" s="23">
        <f>IF(OR(D752="",H752=""),"",IF(D752&lt;=H752,"Yes","No"))</f>
        <v/>
      </c>
    </row>
    <row r="753">
      <c r="A753" s="22" t="n"/>
      <c r="D753" s="9" t="n"/>
      <c r="E753" s="9" t="n"/>
      <c r="G753" s="9" t="n"/>
      <c r="H753" s="24">
        <f>IF(OR(E753="",F753=""),"",ROUND(E753*(1-IFERROR(VLOOKUP(F753,Settings!$A$2:$C$10,2,FALSE),0))-IFERROR(VLOOKUP(F753,Settings!$A$2:$C$10,3,FALSE),0)-N(G753)-IF(N(G753)&gt;0,Settings!$B$14,0)-Settings!$B$13,2))</f>
        <v/>
      </c>
      <c r="I753" s="23">
        <f>IF(OR(D753="",H753=""),"",IF(D753&lt;=H753,"Yes","No"))</f>
        <v/>
      </c>
    </row>
    <row r="754">
      <c r="A754" s="22" t="n"/>
      <c r="D754" s="9" t="n"/>
      <c r="E754" s="9" t="n"/>
      <c r="G754" s="9" t="n"/>
      <c r="H754" s="24">
        <f>IF(OR(E754="",F754=""),"",ROUND(E754*(1-IFERROR(VLOOKUP(F754,Settings!$A$2:$C$10,2,FALSE),0))-IFERROR(VLOOKUP(F754,Settings!$A$2:$C$10,3,FALSE),0)-N(G754)-IF(N(G754)&gt;0,Settings!$B$14,0)-Settings!$B$13,2))</f>
        <v/>
      </c>
      <c r="I754" s="23">
        <f>IF(OR(D754="",H754=""),"",IF(D754&lt;=H754,"Yes","No"))</f>
        <v/>
      </c>
    </row>
    <row r="755">
      <c r="A755" s="22" t="n"/>
      <c r="D755" s="9" t="n"/>
      <c r="E755" s="9" t="n"/>
      <c r="G755" s="9" t="n"/>
      <c r="H755" s="24">
        <f>IF(OR(E755="",F755=""),"",ROUND(E755*(1-IFERROR(VLOOKUP(F755,Settings!$A$2:$C$10,2,FALSE),0))-IFERROR(VLOOKUP(F755,Settings!$A$2:$C$10,3,FALSE),0)-N(G755)-IF(N(G755)&gt;0,Settings!$B$14,0)-Settings!$B$13,2))</f>
        <v/>
      </c>
      <c r="I755" s="23">
        <f>IF(OR(D755="",H755=""),"",IF(D755&lt;=H755,"Yes","No"))</f>
        <v/>
      </c>
    </row>
    <row r="756">
      <c r="A756" s="22" t="n"/>
      <c r="D756" s="9" t="n"/>
      <c r="E756" s="9" t="n"/>
      <c r="G756" s="9" t="n"/>
      <c r="H756" s="24">
        <f>IF(OR(E756="",F756=""),"",ROUND(E756*(1-IFERROR(VLOOKUP(F756,Settings!$A$2:$C$10,2,FALSE),0))-IFERROR(VLOOKUP(F756,Settings!$A$2:$C$10,3,FALSE),0)-N(G756)-IF(N(G756)&gt;0,Settings!$B$14,0)-Settings!$B$13,2))</f>
        <v/>
      </c>
      <c r="I756" s="23">
        <f>IF(OR(D756="",H756=""),"",IF(D756&lt;=H756,"Yes","No"))</f>
        <v/>
      </c>
    </row>
    <row r="757">
      <c r="A757" s="22" t="n"/>
      <c r="D757" s="9" t="n"/>
      <c r="E757" s="9" t="n"/>
      <c r="G757" s="9" t="n"/>
      <c r="H757" s="24">
        <f>IF(OR(E757="",F757=""),"",ROUND(E757*(1-IFERROR(VLOOKUP(F757,Settings!$A$2:$C$10,2,FALSE),0))-IFERROR(VLOOKUP(F757,Settings!$A$2:$C$10,3,FALSE),0)-N(G757)-IF(N(G757)&gt;0,Settings!$B$14,0)-Settings!$B$13,2))</f>
        <v/>
      </c>
      <c r="I757" s="23">
        <f>IF(OR(D757="",H757=""),"",IF(D757&lt;=H757,"Yes","No"))</f>
        <v/>
      </c>
    </row>
    <row r="758">
      <c r="A758" s="22" t="n"/>
      <c r="D758" s="9" t="n"/>
      <c r="E758" s="9" t="n"/>
      <c r="G758" s="9" t="n"/>
      <c r="H758" s="24">
        <f>IF(OR(E758="",F758=""),"",ROUND(E758*(1-IFERROR(VLOOKUP(F758,Settings!$A$2:$C$10,2,FALSE),0))-IFERROR(VLOOKUP(F758,Settings!$A$2:$C$10,3,FALSE),0)-N(G758)-IF(N(G758)&gt;0,Settings!$B$14,0)-Settings!$B$13,2))</f>
        <v/>
      </c>
      <c r="I758" s="23">
        <f>IF(OR(D758="",H758=""),"",IF(D758&lt;=H758,"Yes","No"))</f>
        <v/>
      </c>
    </row>
    <row r="759">
      <c r="A759" s="22" t="n"/>
      <c r="D759" s="9" t="n"/>
      <c r="E759" s="9" t="n"/>
      <c r="G759" s="9" t="n"/>
      <c r="H759" s="24">
        <f>IF(OR(E759="",F759=""),"",ROUND(E759*(1-IFERROR(VLOOKUP(F759,Settings!$A$2:$C$10,2,FALSE),0))-IFERROR(VLOOKUP(F759,Settings!$A$2:$C$10,3,FALSE),0)-N(G759)-IF(N(G759)&gt;0,Settings!$B$14,0)-Settings!$B$13,2))</f>
        <v/>
      </c>
      <c r="I759" s="23">
        <f>IF(OR(D759="",H759=""),"",IF(D759&lt;=H759,"Yes","No"))</f>
        <v/>
      </c>
    </row>
    <row r="760">
      <c r="A760" s="22" t="n"/>
      <c r="D760" s="9" t="n"/>
      <c r="E760" s="9" t="n"/>
      <c r="G760" s="9" t="n"/>
      <c r="H760" s="24">
        <f>IF(OR(E760="",F760=""),"",ROUND(E760*(1-IFERROR(VLOOKUP(F760,Settings!$A$2:$C$10,2,FALSE),0))-IFERROR(VLOOKUP(F760,Settings!$A$2:$C$10,3,FALSE),0)-N(G760)-IF(N(G760)&gt;0,Settings!$B$14,0)-Settings!$B$13,2))</f>
        <v/>
      </c>
      <c r="I760" s="23">
        <f>IF(OR(D760="",H760=""),"",IF(D760&lt;=H760,"Yes","No"))</f>
        <v/>
      </c>
    </row>
    <row r="761">
      <c r="A761" s="22" t="n"/>
      <c r="D761" s="9" t="n"/>
      <c r="E761" s="9" t="n"/>
      <c r="G761" s="9" t="n"/>
      <c r="H761" s="24">
        <f>IF(OR(E761="",F761=""),"",ROUND(E761*(1-IFERROR(VLOOKUP(F761,Settings!$A$2:$C$10,2,FALSE),0))-IFERROR(VLOOKUP(F761,Settings!$A$2:$C$10,3,FALSE),0)-N(G761)-IF(N(G761)&gt;0,Settings!$B$14,0)-Settings!$B$13,2))</f>
        <v/>
      </c>
      <c r="I761" s="23">
        <f>IF(OR(D761="",H761=""),"",IF(D761&lt;=H761,"Yes","No"))</f>
        <v/>
      </c>
    </row>
    <row r="762">
      <c r="A762" s="22" t="n"/>
      <c r="D762" s="9" t="n"/>
      <c r="E762" s="9" t="n"/>
      <c r="G762" s="9" t="n"/>
      <c r="H762" s="24">
        <f>IF(OR(E762="",F762=""),"",ROUND(E762*(1-IFERROR(VLOOKUP(F762,Settings!$A$2:$C$10,2,FALSE),0))-IFERROR(VLOOKUP(F762,Settings!$A$2:$C$10,3,FALSE),0)-N(G762)-IF(N(G762)&gt;0,Settings!$B$14,0)-Settings!$B$13,2))</f>
        <v/>
      </c>
      <c r="I762" s="23">
        <f>IF(OR(D762="",H762=""),"",IF(D762&lt;=H762,"Yes","No"))</f>
        <v/>
      </c>
    </row>
    <row r="763">
      <c r="A763" s="22" t="n"/>
      <c r="D763" s="9" t="n"/>
      <c r="E763" s="9" t="n"/>
      <c r="G763" s="9" t="n"/>
      <c r="H763" s="24">
        <f>IF(OR(E763="",F763=""),"",ROUND(E763*(1-IFERROR(VLOOKUP(F763,Settings!$A$2:$C$10,2,FALSE),0))-IFERROR(VLOOKUP(F763,Settings!$A$2:$C$10,3,FALSE),0)-N(G763)-IF(N(G763)&gt;0,Settings!$B$14,0)-Settings!$B$13,2))</f>
        <v/>
      </c>
      <c r="I763" s="23">
        <f>IF(OR(D763="",H763=""),"",IF(D763&lt;=H763,"Yes","No"))</f>
        <v/>
      </c>
    </row>
    <row r="764">
      <c r="A764" s="22" t="n"/>
      <c r="D764" s="9" t="n"/>
      <c r="E764" s="9" t="n"/>
      <c r="G764" s="9" t="n"/>
      <c r="H764" s="24">
        <f>IF(OR(E764="",F764=""),"",ROUND(E764*(1-IFERROR(VLOOKUP(F764,Settings!$A$2:$C$10,2,FALSE),0))-IFERROR(VLOOKUP(F764,Settings!$A$2:$C$10,3,FALSE),0)-N(G764)-IF(N(G764)&gt;0,Settings!$B$14,0)-Settings!$B$13,2))</f>
        <v/>
      </c>
      <c r="I764" s="23">
        <f>IF(OR(D764="",H764=""),"",IF(D764&lt;=H764,"Yes","No"))</f>
        <v/>
      </c>
    </row>
    <row r="765">
      <c r="A765" s="22" t="n"/>
      <c r="D765" s="9" t="n"/>
      <c r="E765" s="9" t="n"/>
      <c r="G765" s="9" t="n"/>
      <c r="H765" s="24">
        <f>IF(OR(E765="",F765=""),"",ROUND(E765*(1-IFERROR(VLOOKUP(F765,Settings!$A$2:$C$10,2,FALSE),0))-IFERROR(VLOOKUP(F765,Settings!$A$2:$C$10,3,FALSE),0)-N(G765)-IF(N(G765)&gt;0,Settings!$B$14,0)-Settings!$B$13,2))</f>
        <v/>
      </c>
      <c r="I765" s="23">
        <f>IF(OR(D765="",H765=""),"",IF(D765&lt;=H765,"Yes","No"))</f>
        <v/>
      </c>
    </row>
    <row r="766">
      <c r="A766" s="22" t="n"/>
      <c r="D766" s="9" t="n"/>
      <c r="E766" s="9" t="n"/>
      <c r="G766" s="9" t="n"/>
      <c r="H766" s="24">
        <f>IF(OR(E766="",F766=""),"",ROUND(E766*(1-IFERROR(VLOOKUP(F766,Settings!$A$2:$C$10,2,FALSE),0))-IFERROR(VLOOKUP(F766,Settings!$A$2:$C$10,3,FALSE),0)-N(G766)-IF(N(G766)&gt;0,Settings!$B$14,0)-Settings!$B$13,2))</f>
        <v/>
      </c>
      <c r="I766" s="23">
        <f>IF(OR(D766="",H766=""),"",IF(D766&lt;=H766,"Yes","No"))</f>
        <v/>
      </c>
    </row>
    <row r="767">
      <c r="A767" s="22" t="n"/>
      <c r="D767" s="9" t="n"/>
      <c r="E767" s="9" t="n"/>
      <c r="G767" s="9" t="n"/>
      <c r="H767" s="24">
        <f>IF(OR(E767="",F767=""),"",ROUND(E767*(1-IFERROR(VLOOKUP(F767,Settings!$A$2:$C$10,2,FALSE),0))-IFERROR(VLOOKUP(F767,Settings!$A$2:$C$10,3,FALSE),0)-N(G767)-IF(N(G767)&gt;0,Settings!$B$14,0)-Settings!$B$13,2))</f>
        <v/>
      </c>
      <c r="I767" s="23">
        <f>IF(OR(D767="",H767=""),"",IF(D767&lt;=H767,"Yes","No"))</f>
        <v/>
      </c>
    </row>
    <row r="768">
      <c r="A768" s="22" t="n"/>
      <c r="D768" s="9" t="n"/>
      <c r="E768" s="9" t="n"/>
      <c r="G768" s="9" t="n"/>
      <c r="H768" s="24">
        <f>IF(OR(E768="",F768=""),"",ROUND(E768*(1-IFERROR(VLOOKUP(F768,Settings!$A$2:$C$10,2,FALSE),0))-IFERROR(VLOOKUP(F768,Settings!$A$2:$C$10,3,FALSE),0)-N(G768)-IF(N(G768)&gt;0,Settings!$B$14,0)-Settings!$B$13,2))</f>
        <v/>
      </c>
      <c r="I768" s="23">
        <f>IF(OR(D768="",H768=""),"",IF(D768&lt;=H768,"Yes","No"))</f>
        <v/>
      </c>
    </row>
    <row r="769">
      <c r="A769" s="22" t="n"/>
      <c r="D769" s="9" t="n"/>
      <c r="E769" s="9" t="n"/>
      <c r="G769" s="9" t="n"/>
      <c r="H769" s="24">
        <f>IF(OR(E769="",F769=""),"",ROUND(E769*(1-IFERROR(VLOOKUP(F769,Settings!$A$2:$C$10,2,FALSE),0))-IFERROR(VLOOKUP(F769,Settings!$A$2:$C$10,3,FALSE),0)-N(G769)-IF(N(G769)&gt;0,Settings!$B$14,0)-Settings!$B$13,2))</f>
        <v/>
      </c>
      <c r="I769" s="23">
        <f>IF(OR(D769="",H769=""),"",IF(D769&lt;=H769,"Yes","No"))</f>
        <v/>
      </c>
    </row>
    <row r="770">
      <c r="A770" s="22" t="n"/>
      <c r="D770" s="9" t="n"/>
      <c r="E770" s="9" t="n"/>
      <c r="G770" s="9" t="n"/>
      <c r="H770" s="24">
        <f>IF(OR(E770="",F770=""),"",ROUND(E770*(1-IFERROR(VLOOKUP(F770,Settings!$A$2:$C$10,2,FALSE),0))-IFERROR(VLOOKUP(F770,Settings!$A$2:$C$10,3,FALSE),0)-N(G770)-IF(N(G770)&gt;0,Settings!$B$14,0)-Settings!$B$13,2))</f>
        <v/>
      </c>
      <c r="I770" s="23">
        <f>IF(OR(D770="",H770=""),"",IF(D770&lt;=H770,"Yes","No"))</f>
        <v/>
      </c>
    </row>
    <row r="771">
      <c r="A771" s="22" t="n"/>
      <c r="D771" s="9" t="n"/>
      <c r="E771" s="9" t="n"/>
      <c r="G771" s="9" t="n"/>
      <c r="H771" s="24">
        <f>IF(OR(E771="",F771=""),"",ROUND(E771*(1-IFERROR(VLOOKUP(F771,Settings!$A$2:$C$10,2,FALSE),0))-IFERROR(VLOOKUP(F771,Settings!$A$2:$C$10,3,FALSE),0)-N(G771)-IF(N(G771)&gt;0,Settings!$B$14,0)-Settings!$B$13,2))</f>
        <v/>
      </c>
      <c r="I771" s="23">
        <f>IF(OR(D771="",H771=""),"",IF(D771&lt;=H771,"Yes","No"))</f>
        <v/>
      </c>
    </row>
    <row r="772">
      <c r="A772" s="22" t="n"/>
      <c r="D772" s="9" t="n"/>
      <c r="E772" s="9" t="n"/>
      <c r="G772" s="9" t="n"/>
      <c r="H772" s="24">
        <f>IF(OR(E772="",F772=""),"",ROUND(E772*(1-IFERROR(VLOOKUP(F772,Settings!$A$2:$C$10,2,FALSE),0))-IFERROR(VLOOKUP(F772,Settings!$A$2:$C$10,3,FALSE),0)-N(G772)-IF(N(G772)&gt;0,Settings!$B$14,0)-Settings!$B$13,2))</f>
        <v/>
      </c>
      <c r="I772" s="23">
        <f>IF(OR(D772="",H772=""),"",IF(D772&lt;=H772,"Yes","No"))</f>
        <v/>
      </c>
    </row>
    <row r="773">
      <c r="A773" s="22" t="n"/>
      <c r="D773" s="9" t="n"/>
      <c r="E773" s="9" t="n"/>
      <c r="G773" s="9" t="n"/>
      <c r="H773" s="24">
        <f>IF(OR(E773="",F773=""),"",ROUND(E773*(1-IFERROR(VLOOKUP(F773,Settings!$A$2:$C$10,2,FALSE),0))-IFERROR(VLOOKUP(F773,Settings!$A$2:$C$10,3,FALSE),0)-N(G773)-IF(N(G773)&gt;0,Settings!$B$14,0)-Settings!$B$13,2))</f>
        <v/>
      </c>
      <c r="I773" s="23">
        <f>IF(OR(D773="",H773=""),"",IF(D773&lt;=H773,"Yes","No"))</f>
        <v/>
      </c>
    </row>
    <row r="774">
      <c r="A774" s="22" t="n"/>
      <c r="D774" s="9" t="n"/>
      <c r="E774" s="9" t="n"/>
      <c r="G774" s="9" t="n"/>
      <c r="H774" s="24">
        <f>IF(OR(E774="",F774=""),"",ROUND(E774*(1-IFERROR(VLOOKUP(F774,Settings!$A$2:$C$10,2,FALSE),0))-IFERROR(VLOOKUP(F774,Settings!$A$2:$C$10,3,FALSE),0)-N(G774)-IF(N(G774)&gt;0,Settings!$B$14,0)-Settings!$B$13,2))</f>
        <v/>
      </c>
      <c r="I774" s="23">
        <f>IF(OR(D774="",H774=""),"",IF(D774&lt;=H774,"Yes","No"))</f>
        <v/>
      </c>
    </row>
    <row r="775">
      <c r="A775" s="22" t="n"/>
      <c r="D775" s="9" t="n"/>
      <c r="E775" s="9" t="n"/>
      <c r="G775" s="9" t="n"/>
      <c r="H775" s="24">
        <f>IF(OR(E775="",F775=""),"",ROUND(E775*(1-IFERROR(VLOOKUP(F775,Settings!$A$2:$C$10,2,FALSE),0))-IFERROR(VLOOKUP(F775,Settings!$A$2:$C$10,3,FALSE),0)-N(G775)-IF(N(G775)&gt;0,Settings!$B$14,0)-Settings!$B$13,2))</f>
        <v/>
      </c>
      <c r="I775" s="23">
        <f>IF(OR(D775="",H775=""),"",IF(D775&lt;=H775,"Yes","No"))</f>
        <v/>
      </c>
    </row>
    <row r="776">
      <c r="A776" s="22" t="n"/>
      <c r="D776" s="9" t="n"/>
      <c r="E776" s="9" t="n"/>
      <c r="G776" s="9" t="n"/>
      <c r="H776" s="24">
        <f>IF(OR(E776="",F776=""),"",ROUND(E776*(1-IFERROR(VLOOKUP(F776,Settings!$A$2:$C$10,2,FALSE),0))-IFERROR(VLOOKUP(F776,Settings!$A$2:$C$10,3,FALSE),0)-N(G776)-IF(N(G776)&gt;0,Settings!$B$14,0)-Settings!$B$13,2))</f>
        <v/>
      </c>
      <c r="I776" s="23">
        <f>IF(OR(D776="",H776=""),"",IF(D776&lt;=H776,"Yes","No"))</f>
        <v/>
      </c>
    </row>
    <row r="777">
      <c r="A777" s="22" t="n"/>
      <c r="D777" s="9" t="n"/>
      <c r="E777" s="9" t="n"/>
      <c r="G777" s="9" t="n"/>
      <c r="H777" s="24">
        <f>IF(OR(E777="",F777=""),"",ROUND(E777*(1-IFERROR(VLOOKUP(F777,Settings!$A$2:$C$10,2,FALSE),0))-IFERROR(VLOOKUP(F777,Settings!$A$2:$C$10,3,FALSE),0)-N(G777)-IF(N(G777)&gt;0,Settings!$B$14,0)-Settings!$B$13,2))</f>
        <v/>
      </c>
      <c r="I777" s="23">
        <f>IF(OR(D777="",H777=""),"",IF(D777&lt;=H777,"Yes","No"))</f>
        <v/>
      </c>
    </row>
    <row r="778">
      <c r="A778" s="22" t="n"/>
      <c r="D778" s="9" t="n"/>
      <c r="E778" s="9" t="n"/>
      <c r="G778" s="9" t="n"/>
      <c r="H778" s="24">
        <f>IF(OR(E778="",F778=""),"",ROUND(E778*(1-IFERROR(VLOOKUP(F778,Settings!$A$2:$C$10,2,FALSE),0))-IFERROR(VLOOKUP(F778,Settings!$A$2:$C$10,3,FALSE),0)-N(G778)-IF(N(G778)&gt;0,Settings!$B$14,0)-Settings!$B$13,2))</f>
        <v/>
      </c>
      <c r="I778" s="23">
        <f>IF(OR(D778="",H778=""),"",IF(D778&lt;=H778,"Yes","No"))</f>
        <v/>
      </c>
    </row>
    <row r="779">
      <c r="A779" s="22" t="n"/>
      <c r="D779" s="9" t="n"/>
      <c r="E779" s="9" t="n"/>
      <c r="G779" s="9" t="n"/>
      <c r="H779" s="24">
        <f>IF(OR(E779="",F779=""),"",ROUND(E779*(1-IFERROR(VLOOKUP(F779,Settings!$A$2:$C$10,2,FALSE),0))-IFERROR(VLOOKUP(F779,Settings!$A$2:$C$10,3,FALSE),0)-N(G779)-IF(N(G779)&gt;0,Settings!$B$14,0)-Settings!$B$13,2))</f>
        <v/>
      </c>
      <c r="I779" s="23">
        <f>IF(OR(D779="",H779=""),"",IF(D779&lt;=H779,"Yes","No"))</f>
        <v/>
      </c>
    </row>
    <row r="780">
      <c r="A780" s="22" t="n"/>
      <c r="D780" s="9" t="n"/>
      <c r="E780" s="9" t="n"/>
      <c r="G780" s="9" t="n"/>
      <c r="H780" s="24">
        <f>IF(OR(E780="",F780=""),"",ROUND(E780*(1-IFERROR(VLOOKUP(F780,Settings!$A$2:$C$10,2,FALSE),0))-IFERROR(VLOOKUP(F780,Settings!$A$2:$C$10,3,FALSE),0)-N(G780)-IF(N(G780)&gt;0,Settings!$B$14,0)-Settings!$B$13,2))</f>
        <v/>
      </c>
      <c r="I780" s="23">
        <f>IF(OR(D780="",H780=""),"",IF(D780&lt;=H780,"Yes","No"))</f>
        <v/>
      </c>
    </row>
    <row r="781">
      <c r="A781" s="22" t="n"/>
      <c r="D781" s="9" t="n"/>
      <c r="E781" s="9" t="n"/>
      <c r="G781" s="9" t="n"/>
      <c r="H781" s="24">
        <f>IF(OR(E781="",F781=""),"",ROUND(E781*(1-IFERROR(VLOOKUP(F781,Settings!$A$2:$C$10,2,FALSE),0))-IFERROR(VLOOKUP(F781,Settings!$A$2:$C$10,3,FALSE),0)-N(G781)-IF(N(G781)&gt;0,Settings!$B$14,0)-Settings!$B$13,2))</f>
        <v/>
      </c>
      <c r="I781" s="23">
        <f>IF(OR(D781="",H781=""),"",IF(D781&lt;=H781,"Yes","No"))</f>
        <v/>
      </c>
    </row>
    <row r="782">
      <c r="A782" s="22" t="n"/>
      <c r="D782" s="9" t="n"/>
      <c r="E782" s="9" t="n"/>
      <c r="G782" s="9" t="n"/>
      <c r="H782" s="24">
        <f>IF(OR(E782="",F782=""),"",ROUND(E782*(1-IFERROR(VLOOKUP(F782,Settings!$A$2:$C$10,2,FALSE),0))-IFERROR(VLOOKUP(F782,Settings!$A$2:$C$10,3,FALSE),0)-N(G782)-IF(N(G782)&gt;0,Settings!$B$14,0)-Settings!$B$13,2))</f>
        <v/>
      </c>
      <c r="I782" s="23">
        <f>IF(OR(D782="",H782=""),"",IF(D782&lt;=H782,"Yes","No"))</f>
        <v/>
      </c>
    </row>
    <row r="783">
      <c r="A783" s="22" t="n"/>
      <c r="D783" s="9" t="n"/>
      <c r="E783" s="9" t="n"/>
      <c r="G783" s="9" t="n"/>
      <c r="H783" s="24">
        <f>IF(OR(E783="",F783=""),"",ROUND(E783*(1-IFERROR(VLOOKUP(F783,Settings!$A$2:$C$10,2,FALSE),0))-IFERROR(VLOOKUP(F783,Settings!$A$2:$C$10,3,FALSE),0)-N(G783)-IF(N(G783)&gt;0,Settings!$B$14,0)-Settings!$B$13,2))</f>
        <v/>
      </c>
      <c r="I783" s="23">
        <f>IF(OR(D783="",H783=""),"",IF(D783&lt;=H783,"Yes","No"))</f>
        <v/>
      </c>
    </row>
    <row r="784">
      <c r="A784" s="22" t="n"/>
      <c r="D784" s="9" t="n"/>
      <c r="E784" s="9" t="n"/>
      <c r="G784" s="9" t="n"/>
      <c r="H784" s="24">
        <f>IF(OR(E784="",F784=""),"",ROUND(E784*(1-IFERROR(VLOOKUP(F784,Settings!$A$2:$C$10,2,FALSE),0))-IFERROR(VLOOKUP(F784,Settings!$A$2:$C$10,3,FALSE),0)-N(G784)-IF(N(G784)&gt;0,Settings!$B$14,0)-Settings!$B$13,2))</f>
        <v/>
      </c>
      <c r="I784" s="23">
        <f>IF(OR(D784="",H784=""),"",IF(D784&lt;=H784,"Yes","No"))</f>
        <v/>
      </c>
    </row>
    <row r="785">
      <c r="A785" s="22" t="n"/>
      <c r="D785" s="9" t="n"/>
      <c r="E785" s="9" t="n"/>
      <c r="G785" s="9" t="n"/>
      <c r="H785" s="24">
        <f>IF(OR(E785="",F785=""),"",ROUND(E785*(1-IFERROR(VLOOKUP(F785,Settings!$A$2:$C$10,2,FALSE),0))-IFERROR(VLOOKUP(F785,Settings!$A$2:$C$10,3,FALSE),0)-N(G785)-IF(N(G785)&gt;0,Settings!$B$14,0)-Settings!$B$13,2))</f>
        <v/>
      </c>
      <c r="I785" s="23">
        <f>IF(OR(D785="",H785=""),"",IF(D785&lt;=H785,"Yes","No"))</f>
        <v/>
      </c>
    </row>
    <row r="786">
      <c r="A786" s="22" t="n"/>
      <c r="D786" s="9" t="n"/>
      <c r="E786" s="9" t="n"/>
      <c r="G786" s="9" t="n"/>
      <c r="H786" s="24">
        <f>IF(OR(E786="",F786=""),"",ROUND(E786*(1-IFERROR(VLOOKUP(F786,Settings!$A$2:$C$10,2,FALSE),0))-IFERROR(VLOOKUP(F786,Settings!$A$2:$C$10,3,FALSE),0)-N(G786)-IF(N(G786)&gt;0,Settings!$B$14,0)-Settings!$B$13,2))</f>
        <v/>
      </c>
      <c r="I786" s="23">
        <f>IF(OR(D786="",H786=""),"",IF(D786&lt;=H786,"Yes","No"))</f>
        <v/>
      </c>
    </row>
    <row r="787">
      <c r="A787" s="22" t="n"/>
      <c r="D787" s="9" t="n"/>
      <c r="E787" s="9" t="n"/>
      <c r="G787" s="9" t="n"/>
      <c r="H787" s="24">
        <f>IF(OR(E787="",F787=""),"",ROUND(E787*(1-IFERROR(VLOOKUP(F787,Settings!$A$2:$C$10,2,FALSE),0))-IFERROR(VLOOKUP(F787,Settings!$A$2:$C$10,3,FALSE),0)-N(G787)-IF(N(G787)&gt;0,Settings!$B$14,0)-Settings!$B$13,2))</f>
        <v/>
      </c>
      <c r="I787" s="23">
        <f>IF(OR(D787="",H787=""),"",IF(D787&lt;=H787,"Yes","No"))</f>
        <v/>
      </c>
    </row>
    <row r="788">
      <c r="A788" s="22" t="n"/>
      <c r="D788" s="9" t="n"/>
      <c r="E788" s="9" t="n"/>
      <c r="G788" s="9" t="n"/>
      <c r="H788" s="24">
        <f>IF(OR(E788="",F788=""),"",ROUND(E788*(1-IFERROR(VLOOKUP(F788,Settings!$A$2:$C$10,2,FALSE),0))-IFERROR(VLOOKUP(F788,Settings!$A$2:$C$10,3,FALSE),0)-N(G788)-IF(N(G788)&gt;0,Settings!$B$14,0)-Settings!$B$13,2))</f>
        <v/>
      </c>
      <c r="I788" s="23">
        <f>IF(OR(D788="",H788=""),"",IF(D788&lt;=H788,"Yes","No"))</f>
        <v/>
      </c>
    </row>
    <row r="789">
      <c r="A789" s="22" t="n"/>
      <c r="D789" s="9" t="n"/>
      <c r="E789" s="9" t="n"/>
      <c r="G789" s="9" t="n"/>
      <c r="H789" s="24">
        <f>IF(OR(E789="",F789=""),"",ROUND(E789*(1-IFERROR(VLOOKUP(F789,Settings!$A$2:$C$10,2,FALSE),0))-IFERROR(VLOOKUP(F789,Settings!$A$2:$C$10,3,FALSE),0)-N(G789)-IF(N(G789)&gt;0,Settings!$B$14,0)-Settings!$B$13,2))</f>
        <v/>
      </c>
      <c r="I789" s="23">
        <f>IF(OR(D789="",H789=""),"",IF(D789&lt;=H789,"Yes","No"))</f>
        <v/>
      </c>
    </row>
    <row r="790">
      <c r="A790" s="22" t="n"/>
      <c r="D790" s="9" t="n"/>
      <c r="E790" s="9" t="n"/>
      <c r="G790" s="9" t="n"/>
      <c r="H790" s="24">
        <f>IF(OR(E790="",F790=""),"",ROUND(E790*(1-IFERROR(VLOOKUP(F790,Settings!$A$2:$C$10,2,FALSE),0))-IFERROR(VLOOKUP(F790,Settings!$A$2:$C$10,3,FALSE),0)-N(G790)-IF(N(G790)&gt;0,Settings!$B$14,0)-Settings!$B$13,2))</f>
        <v/>
      </c>
      <c r="I790" s="23">
        <f>IF(OR(D790="",H790=""),"",IF(D790&lt;=H790,"Yes","No"))</f>
        <v/>
      </c>
    </row>
    <row r="791">
      <c r="A791" s="22" t="n"/>
      <c r="D791" s="9" t="n"/>
      <c r="E791" s="9" t="n"/>
      <c r="G791" s="9" t="n"/>
      <c r="H791" s="24">
        <f>IF(OR(E791="",F791=""),"",ROUND(E791*(1-IFERROR(VLOOKUP(F791,Settings!$A$2:$C$10,2,FALSE),0))-IFERROR(VLOOKUP(F791,Settings!$A$2:$C$10,3,FALSE),0)-N(G791)-IF(N(G791)&gt;0,Settings!$B$14,0)-Settings!$B$13,2))</f>
        <v/>
      </c>
      <c r="I791" s="23">
        <f>IF(OR(D791="",H791=""),"",IF(D791&lt;=H791,"Yes","No"))</f>
        <v/>
      </c>
    </row>
    <row r="792">
      <c r="A792" s="22" t="n"/>
      <c r="D792" s="9" t="n"/>
      <c r="E792" s="9" t="n"/>
      <c r="G792" s="9" t="n"/>
      <c r="H792" s="24">
        <f>IF(OR(E792="",F792=""),"",ROUND(E792*(1-IFERROR(VLOOKUP(F792,Settings!$A$2:$C$10,2,FALSE),0))-IFERROR(VLOOKUP(F792,Settings!$A$2:$C$10,3,FALSE),0)-N(G792)-IF(N(G792)&gt;0,Settings!$B$14,0)-Settings!$B$13,2))</f>
        <v/>
      </c>
      <c r="I792" s="23">
        <f>IF(OR(D792="",H792=""),"",IF(D792&lt;=H792,"Yes","No"))</f>
        <v/>
      </c>
    </row>
    <row r="793">
      <c r="A793" s="22" t="n"/>
      <c r="D793" s="9" t="n"/>
      <c r="E793" s="9" t="n"/>
      <c r="G793" s="9" t="n"/>
      <c r="H793" s="24">
        <f>IF(OR(E793="",F793=""),"",ROUND(E793*(1-IFERROR(VLOOKUP(F793,Settings!$A$2:$C$10,2,FALSE),0))-IFERROR(VLOOKUP(F793,Settings!$A$2:$C$10,3,FALSE),0)-N(G793)-IF(N(G793)&gt;0,Settings!$B$14,0)-Settings!$B$13,2))</f>
        <v/>
      </c>
      <c r="I793" s="23">
        <f>IF(OR(D793="",H793=""),"",IF(D793&lt;=H793,"Yes","No"))</f>
        <v/>
      </c>
    </row>
    <row r="794">
      <c r="A794" s="22" t="n"/>
      <c r="D794" s="9" t="n"/>
      <c r="E794" s="9" t="n"/>
      <c r="G794" s="9" t="n"/>
      <c r="H794" s="24">
        <f>IF(OR(E794="",F794=""),"",ROUND(E794*(1-IFERROR(VLOOKUP(F794,Settings!$A$2:$C$10,2,FALSE),0))-IFERROR(VLOOKUP(F794,Settings!$A$2:$C$10,3,FALSE),0)-N(G794)-IF(N(G794)&gt;0,Settings!$B$14,0)-Settings!$B$13,2))</f>
        <v/>
      </c>
      <c r="I794" s="23">
        <f>IF(OR(D794="",H794=""),"",IF(D794&lt;=H794,"Yes","No"))</f>
        <v/>
      </c>
    </row>
    <row r="795">
      <c r="A795" s="22" t="n"/>
      <c r="D795" s="9" t="n"/>
      <c r="E795" s="9" t="n"/>
      <c r="G795" s="9" t="n"/>
      <c r="H795" s="24">
        <f>IF(OR(E795="",F795=""),"",ROUND(E795*(1-IFERROR(VLOOKUP(F795,Settings!$A$2:$C$10,2,FALSE),0))-IFERROR(VLOOKUP(F795,Settings!$A$2:$C$10,3,FALSE),0)-N(G795)-IF(N(G795)&gt;0,Settings!$B$14,0)-Settings!$B$13,2))</f>
        <v/>
      </c>
      <c r="I795" s="23">
        <f>IF(OR(D795="",H795=""),"",IF(D795&lt;=H795,"Yes","No"))</f>
        <v/>
      </c>
    </row>
    <row r="796">
      <c r="A796" s="22" t="n"/>
      <c r="D796" s="9" t="n"/>
      <c r="E796" s="9" t="n"/>
      <c r="G796" s="9" t="n"/>
      <c r="H796" s="24">
        <f>IF(OR(E796="",F796=""),"",ROUND(E796*(1-IFERROR(VLOOKUP(F796,Settings!$A$2:$C$10,2,FALSE),0))-IFERROR(VLOOKUP(F796,Settings!$A$2:$C$10,3,FALSE),0)-N(G796)-IF(N(G796)&gt;0,Settings!$B$14,0)-Settings!$B$13,2))</f>
        <v/>
      </c>
      <c r="I796" s="23">
        <f>IF(OR(D796="",H796=""),"",IF(D796&lt;=H796,"Yes","No"))</f>
        <v/>
      </c>
    </row>
    <row r="797">
      <c r="A797" s="22" t="n"/>
      <c r="D797" s="9" t="n"/>
      <c r="E797" s="9" t="n"/>
      <c r="G797" s="9" t="n"/>
      <c r="H797" s="24">
        <f>IF(OR(E797="",F797=""),"",ROUND(E797*(1-IFERROR(VLOOKUP(F797,Settings!$A$2:$C$10,2,FALSE),0))-IFERROR(VLOOKUP(F797,Settings!$A$2:$C$10,3,FALSE),0)-N(G797)-IF(N(G797)&gt;0,Settings!$B$14,0)-Settings!$B$13,2))</f>
        <v/>
      </c>
      <c r="I797" s="23">
        <f>IF(OR(D797="",H797=""),"",IF(D797&lt;=H797,"Yes","No"))</f>
        <v/>
      </c>
    </row>
    <row r="798">
      <c r="A798" s="22" t="n"/>
      <c r="D798" s="9" t="n"/>
      <c r="E798" s="9" t="n"/>
      <c r="G798" s="9" t="n"/>
      <c r="H798" s="24">
        <f>IF(OR(E798="",F798=""),"",ROUND(E798*(1-IFERROR(VLOOKUP(F798,Settings!$A$2:$C$10,2,FALSE),0))-IFERROR(VLOOKUP(F798,Settings!$A$2:$C$10,3,FALSE),0)-N(G798)-IF(N(G798)&gt;0,Settings!$B$14,0)-Settings!$B$13,2))</f>
        <v/>
      </c>
      <c r="I798" s="23">
        <f>IF(OR(D798="",H798=""),"",IF(D798&lt;=H798,"Yes","No"))</f>
        <v/>
      </c>
    </row>
    <row r="799">
      <c r="A799" s="22" t="n"/>
      <c r="D799" s="9" t="n"/>
      <c r="E799" s="9" t="n"/>
      <c r="G799" s="9" t="n"/>
      <c r="H799" s="24">
        <f>IF(OR(E799="",F799=""),"",ROUND(E799*(1-IFERROR(VLOOKUP(F799,Settings!$A$2:$C$10,2,FALSE),0))-IFERROR(VLOOKUP(F799,Settings!$A$2:$C$10,3,FALSE),0)-N(G799)-IF(N(G799)&gt;0,Settings!$B$14,0)-Settings!$B$13,2))</f>
        <v/>
      </c>
      <c r="I799" s="23">
        <f>IF(OR(D799="",H799=""),"",IF(D799&lt;=H799,"Yes","No"))</f>
        <v/>
      </c>
    </row>
    <row r="800">
      <c r="A800" s="22" t="n"/>
      <c r="D800" s="9" t="n"/>
      <c r="E800" s="9" t="n"/>
      <c r="G800" s="9" t="n"/>
      <c r="H800" s="24">
        <f>IF(OR(E800="",F800=""),"",ROUND(E800*(1-IFERROR(VLOOKUP(F800,Settings!$A$2:$C$10,2,FALSE),0))-IFERROR(VLOOKUP(F800,Settings!$A$2:$C$10,3,FALSE),0)-N(G800)-IF(N(G800)&gt;0,Settings!$B$14,0)-Settings!$B$13,2))</f>
        <v/>
      </c>
      <c r="I800" s="23">
        <f>IF(OR(D800="",H800=""),"",IF(D800&lt;=H800,"Yes","No"))</f>
        <v/>
      </c>
    </row>
    <row r="801">
      <c r="A801" s="22" t="n"/>
      <c r="D801" s="9" t="n"/>
      <c r="E801" s="9" t="n"/>
      <c r="G801" s="9" t="n"/>
      <c r="H801" s="24">
        <f>IF(OR(E801="",F801=""),"",ROUND(E801*(1-IFERROR(VLOOKUP(F801,Settings!$A$2:$C$10,2,FALSE),0))-IFERROR(VLOOKUP(F801,Settings!$A$2:$C$10,3,FALSE),0)-N(G801)-IF(N(G801)&gt;0,Settings!$B$14,0)-Settings!$B$13,2))</f>
        <v/>
      </c>
      <c r="I801" s="23">
        <f>IF(OR(D801="",H801=""),"",IF(D801&lt;=H801,"Yes","No"))</f>
        <v/>
      </c>
    </row>
    <row r="802">
      <c r="A802" s="22" t="n"/>
      <c r="D802" s="9" t="n"/>
      <c r="E802" s="9" t="n"/>
      <c r="G802" s="9" t="n"/>
      <c r="H802" s="24">
        <f>IF(OR(E802="",F802=""),"",ROUND(E802*(1-IFERROR(VLOOKUP(F802,Settings!$A$2:$C$10,2,FALSE),0))-IFERROR(VLOOKUP(F802,Settings!$A$2:$C$10,3,FALSE),0)-N(G802)-IF(N(G802)&gt;0,Settings!$B$14,0)-Settings!$B$13,2))</f>
        <v/>
      </c>
      <c r="I802" s="23">
        <f>IF(OR(D802="",H802=""),"",IF(D802&lt;=H802,"Yes","No"))</f>
        <v/>
      </c>
    </row>
    <row r="803">
      <c r="A803" s="22" t="n"/>
      <c r="D803" s="9" t="n"/>
      <c r="E803" s="9" t="n"/>
      <c r="G803" s="9" t="n"/>
      <c r="H803" s="24">
        <f>IF(OR(E803="",F803=""),"",ROUND(E803*(1-IFERROR(VLOOKUP(F803,Settings!$A$2:$C$10,2,FALSE),0))-IFERROR(VLOOKUP(F803,Settings!$A$2:$C$10,3,FALSE),0)-N(G803)-IF(N(G803)&gt;0,Settings!$B$14,0)-Settings!$B$13,2))</f>
        <v/>
      </c>
      <c r="I803" s="23">
        <f>IF(OR(D803="",H803=""),"",IF(D803&lt;=H803,"Yes","No"))</f>
        <v/>
      </c>
    </row>
    <row r="804">
      <c r="A804" s="22" t="n"/>
      <c r="D804" s="9" t="n"/>
      <c r="E804" s="9" t="n"/>
      <c r="G804" s="9" t="n"/>
      <c r="H804" s="24">
        <f>IF(OR(E804="",F804=""),"",ROUND(E804*(1-IFERROR(VLOOKUP(F804,Settings!$A$2:$C$10,2,FALSE),0))-IFERROR(VLOOKUP(F804,Settings!$A$2:$C$10,3,FALSE),0)-N(G804)-IF(N(G804)&gt;0,Settings!$B$14,0)-Settings!$B$13,2))</f>
        <v/>
      </c>
      <c r="I804" s="23">
        <f>IF(OR(D804="",H804=""),"",IF(D804&lt;=H804,"Yes","No"))</f>
        <v/>
      </c>
    </row>
    <row r="805">
      <c r="A805" s="22" t="n"/>
      <c r="D805" s="9" t="n"/>
      <c r="E805" s="9" t="n"/>
      <c r="G805" s="9" t="n"/>
      <c r="H805" s="24">
        <f>IF(OR(E805="",F805=""),"",ROUND(E805*(1-IFERROR(VLOOKUP(F805,Settings!$A$2:$C$10,2,FALSE),0))-IFERROR(VLOOKUP(F805,Settings!$A$2:$C$10,3,FALSE),0)-N(G805)-IF(N(G805)&gt;0,Settings!$B$14,0)-Settings!$B$13,2))</f>
        <v/>
      </c>
      <c r="I805" s="23">
        <f>IF(OR(D805="",H805=""),"",IF(D805&lt;=H805,"Yes","No"))</f>
        <v/>
      </c>
    </row>
    <row r="806">
      <c r="A806" s="22" t="n"/>
      <c r="D806" s="9" t="n"/>
      <c r="E806" s="9" t="n"/>
      <c r="G806" s="9" t="n"/>
      <c r="H806" s="24">
        <f>IF(OR(E806="",F806=""),"",ROUND(E806*(1-IFERROR(VLOOKUP(F806,Settings!$A$2:$C$10,2,FALSE),0))-IFERROR(VLOOKUP(F806,Settings!$A$2:$C$10,3,FALSE),0)-N(G806)-IF(N(G806)&gt;0,Settings!$B$14,0)-Settings!$B$13,2))</f>
        <v/>
      </c>
      <c r="I806" s="23">
        <f>IF(OR(D806="",H806=""),"",IF(D806&lt;=H806,"Yes","No"))</f>
        <v/>
      </c>
    </row>
    <row r="807">
      <c r="A807" s="22" t="n"/>
      <c r="D807" s="9" t="n"/>
      <c r="E807" s="9" t="n"/>
      <c r="G807" s="9" t="n"/>
      <c r="H807" s="24">
        <f>IF(OR(E807="",F807=""),"",ROUND(E807*(1-IFERROR(VLOOKUP(F807,Settings!$A$2:$C$10,2,FALSE),0))-IFERROR(VLOOKUP(F807,Settings!$A$2:$C$10,3,FALSE),0)-N(G807)-IF(N(G807)&gt;0,Settings!$B$14,0)-Settings!$B$13,2))</f>
        <v/>
      </c>
      <c r="I807" s="23">
        <f>IF(OR(D807="",H807=""),"",IF(D807&lt;=H807,"Yes","No"))</f>
        <v/>
      </c>
    </row>
    <row r="808">
      <c r="A808" s="22" t="n"/>
      <c r="D808" s="9" t="n"/>
      <c r="E808" s="9" t="n"/>
      <c r="G808" s="9" t="n"/>
      <c r="H808" s="24">
        <f>IF(OR(E808="",F808=""),"",ROUND(E808*(1-IFERROR(VLOOKUP(F808,Settings!$A$2:$C$10,2,FALSE),0))-IFERROR(VLOOKUP(F808,Settings!$A$2:$C$10,3,FALSE),0)-N(G808)-IF(N(G808)&gt;0,Settings!$B$14,0)-Settings!$B$13,2))</f>
        <v/>
      </c>
      <c r="I808" s="23">
        <f>IF(OR(D808="",H808=""),"",IF(D808&lt;=H808,"Yes","No"))</f>
        <v/>
      </c>
    </row>
    <row r="809">
      <c r="A809" s="22" t="n"/>
      <c r="D809" s="9" t="n"/>
      <c r="E809" s="9" t="n"/>
      <c r="G809" s="9" t="n"/>
      <c r="H809" s="24">
        <f>IF(OR(E809="",F809=""),"",ROUND(E809*(1-IFERROR(VLOOKUP(F809,Settings!$A$2:$C$10,2,FALSE),0))-IFERROR(VLOOKUP(F809,Settings!$A$2:$C$10,3,FALSE),0)-N(G809)-IF(N(G809)&gt;0,Settings!$B$14,0)-Settings!$B$13,2))</f>
        <v/>
      </c>
      <c r="I809" s="23">
        <f>IF(OR(D809="",H809=""),"",IF(D809&lt;=H809,"Yes","No"))</f>
        <v/>
      </c>
    </row>
    <row r="810">
      <c r="A810" s="22" t="n"/>
      <c r="D810" s="9" t="n"/>
      <c r="E810" s="9" t="n"/>
      <c r="G810" s="9" t="n"/>
      <c r="H810" s="24">
        <f>IF(OR(E810="",F810=""),"",ROUND(E810*(1-IFERROR(VLOOKUP(F810,Settings!$A$2:$C$10,2,FALSE),0))-IFERROR(VLOOKUP(F810,Settings!$A$2:$C$10,3,FALSE),0)-N(G810)-IF(N(G810)&gt;0,Settings!$B$14,0)-Settings!$B$13,2))</f>
        <v/>
      </c>
      <c r="I810" s="23">
        <f>IF(OR(D810="",H810=""),"",IF(D810&lt;=H810,"Yes","No"))</f>
        <v/>
      </c>
    </row>
    <row r="811">
      <c r="A811" s="22" t="n"/>
      <c r="D811" s="9" t="n"/>
      <c r="E811" s="9" t="n"/>
      <c r="G811" s="9" t="n"/>
      <c r="H811" s="24">
        <f>IF(OR(E811="",F811=""),"",ROUND(E811*(1-IFERROR(VLOOKUP(F811,Settings!$A$2:$C$10,2,FALSE),0))-IFERROR(VLOOKUP(F811,Settings!$A$2:$C$10,3,FALSE),0)-N(G811)-IF(N(G811)&gt;0,Settings!$B$14,0)-Settings!$B$13,2))</f>
        <v/>
      </c>
      <c r="I811" s="23">
        <f>IF(OR(D811="",H811=""),"",IF(D811&lt;=H811,"Yes","No"))</f>
        <v/>
      </c>
    </row>
    <row r="812">
      <c r="A812" s="22" t="n"/>
      <c r="D812" s="9" t="n"/>
      <c r="E812" s="9" t="n"/>
      <c r="G812" s="9" t="n"/>
      <c r="H812" s="24">
        <f>IF(OR(E812="",F812=""),"",ROUND(E812*(1-IFERROR(VLOOKUP(F812,Settings!$A$2:$C$10,2,FALSE),0))-IFERROR(VLOOKUP(F812,Settings!$A$2:$C$10,3,FALSE),0)-N(G812)-IF(N(G812)&gt;0,Settings!$B$14,0)-Settings!$B$13,2))</f>
        <v/>
      </c>
      <c r="I812" s="23">
        <f>IF(OR(D812="",H812=""),"",IF(D812&lt;=H812,"Yes","No"))</f>
        <v/>
      </c>
    </row>
    <row r="813">
      <c r="A813" s="22" t="n"/>
      <c r="D813" s="9" t="n"/>
      <c r="E813" s="9" t="n"/>
      <c r="G813" s="9" t="n"/>
      <c r="H813" s="24">
        <f>IF(OR(E813="",F813=""),"",ROUND(E813*(1-IFERROR(VLOOKUP(F813,Settings!$A$2:$C$10,2,FALSE),0))-IFERROR(VLOOKUP(F813,Settings!$A$2:$C$10,3,FALSE),0)-N(G813)-IF(N(G813)&gt;0,Settings!$B$14,0)-Settings!$B$13,2))</f>
        <v/>
      </c>
      <c r="I813" s="23">
        <f>IF(OR(D813="",H813=""),"",IF(D813&lt;=H813,"Yes","No"))</f>
        <v/>
      </c>
    </row>
    <row r="814">
      <c r="A814" s="22" t="n"/>
      <c r="D814" s="9" t="n"/>
      <c r="E814" s="9" t="n"/>
      <c r="G814" s="9" t="n"/>
      <c r="H814" s="24">
        <f>IF(OR(E814="",F814=""),"",ROUND(E814*(1-IFERROR(VLOOKUP(F814,Settings!$A$2:$C$10,2,FALSE),0))-IFERROR(VLOOKUP(F814,Settings!$A$2:$C$10,3,FALSE),0)-N(G814)-IF(N(G814)&gt;0,Settings!$B$14,0)-Settings!$B$13,2))</f>
        <v/>
      </c>
      <c r="I814" s="23">
        <f>IF(OR(D814="",H814=""),"",IF(D814&lt;=H814,"Yes","No"))</f>
        <v/>
      </c>
    </row>
    <row r="815">
      <c r="A815" s="22" t="n"/>
      <c r="D815" s="9" t="n"/>
      <c r="E815" s="9" t="n"/>
      <c r="G815" s="9" t="n"/>
      <c r="H815" s="24">
        <f>IF(OR(E815="",F815=""),"",ROUND(E815*(1-IFERROR(VLOOKUP(F815,Settings!$A$2:$C$10,2,FALSE),0))-IFERROR(VLOOKUP(F815,Settings!$A$2:$C$10,3,FALSE),0)-N(G815)-IF(N(G815)&gt;0,Settings!$B$14,0)-Settings!$B$13,2))</f>
        <v/>
      </c>
      <c r="I815" s="23">
        <f>IF(OR(D815="",H815=""),"",IF(D815&lt;=H815,"Yes","No"))</f>
        <v/>
      </c>
    </row>
    <row r="816">
      <c r="A816" s="22" t="n"/>
      <c r="D816" s="9" t="n"/>
      <c r="E816" s="9" t="n"/>
      <c r="G816" s="9" t="n"/>
      <c r="H816" s="24">
        <f>IF(OR(E816="",F816=""),"",ROUND(E816*(1-IFERROR(VLOOKUP(F816,Settings!$A$2:$C$10,2,FALSE),0))-IFERROR(VLOOKUP(F816,Settings!$A$2:$C$10,3,FALSE),0)-N(G816)-IF(N(G816)&gt;0,Settings!$B$14,0)-Settings!$B$13,2))</f>
        <v/>
      </c>
      <c r="I816" s="23">
        <f>IF(OR(D816="",H816=""),"",IF(D816&lt;=H816,"Yes","No"))</f>
        <v/>
      </c>
    </row>
    <row r="817">
      <c r="A817" s="22" t="n"/>
      <c r="D817" s="9" t="n"/>
      <c r="E817" s="9" t="n"/>
      <c r="G817" s="9" t="n"/>
      <c r="H817" s="24">
        <f>IF(OR(E817="",F817=""),"",ROUND(E817*(1-IFERROR(VLOOKUP(F817,Settings!$A$2:$C$10,2,FALSE),0))-IFERROR(VLOOKUP(F817,Settings!$A$2:$C$10,3,FALSE),0)-N(G817)-IF(N(G817)&gt;0,Settings!$B$14,0)-Settings!$B$13,2))</f>
        <v/>
      </c>
      <c r="I817" s="23">
        <f>IF(OR(D817="",H817=""),"",IF(D817&lt;=H817,"Yes","No"))</f>
        <v/>
      </c>
    </row>
    <row r="818">
      <c r="A818" s="22" t="n"/>
      <c r="D818" s="9" t="n"/>
      <c r="E818" s="9" t="n"/>
      <c r="G818" s="9" t="n"/>
      <c r="H818" s="24">
        <f>IF(OR(E818="",F818=""),"",ROUND(E818*(1-IFERROR(VLOOKUP(F818,Settings!$A$2:$C$10,2,FALSE),0))-IFERROR(VLOOKUP(F818,Settings!$A$2:$C$10,3,FALSE),0)-N(G818)-IF(N(G818)&gt;0,Settings!$B$14,0)-Settings!$B$13,2))</f>
        <v/>
      </c>
      <c r="I818" s="23">
        <f>IF(OR(D818="",H818=""),"",IF(D818&lt;=H818,"Yes","No"))</f>
        <v/>
      </c>
    </row>
    <row r="819">
      <c r="A819" s="22" t="n"/>
      <c r="D819" s="9" t="n"/>
      <c r="E819" s="9" t="n"/>
      <c r="G819" s="9" t="n"/>
      <c r="H819" s="24">
        <f>IF(OR(E819="",F819=""),"",ROUND(E819*(1-IFERROR(VLOOKUP(F819,Settings!$A$2:$C$10,2,FALSE),0))-IFERROR(VLOOKUP(F819,Settings!$A$2:$C$10,3,FALSE),0)-N(G819)-IF(N(G819)&gt;0,Settings!$B$14,0)-Settings!$B$13,2))</f>
        <v/>
      </c>
      <c r="I819" s="23">
        <f>IF(OR(D819="",H819=""),"",IF(D819&lt;=H819,"Yes","No"))</f>
        <v/>
      </c>
    </row>
    <row r="820">
      <c r="A820" s="22" t="n"/>
      <c r="D820" s="9" t="n"/>
      <c r="E820" s="9" t="n"/>
      <c r="G820" s="9" t="n"/>
      <c r="H820" s="24">
        <f>IF(OR(E820="",F820=""),"",ROUND(E820*(1-IFERROR(VLOOKUP(F820,Settings!$A$2:$C$10,2,FALSE),0))-IFERROR(VLOOKUP(F820,Settings!$A$2:$C$10,3,FALSE),0)-N(G820)-IF(N(G820)&gt;0,Settings!$B$14,0)-Settings!$B$13,2))</f>
        <v/>
      </c>
      <c r="I820" s="23">
        <f>IF(OR(D820="",H820=""),"",IF(D820&lt;=H820,"Yes","No"))</f>
        <v/>
      </c>
    </row>
    <row r="821">
      <c r="A821" s="22" t="n"/>
      <c r="D821" s="9" t="n"/>
      <c r="E821" s="9" t="n"/>
      <c r="G821" s="9" t="n"/>
      <c r="H821" s="24">
        <f>IF(OR(E821="",F821=""),"",ROUND(E821*(1-IFERROR(VLOOKUP(F821,Settings!$A$2:$C$10,2,FALSE),0))-IFERROR(VLOOKUP(F821,Settings!$A$2:$C$10,3,FALSE),0)-N(G821)-IF(N(G821)&gt;0,Settings!$B$14,0)-Settings!$B$13,2))</f>
        <v/>
      </c>
      <c r="I821" s="23">
        <f>IF(OR(D821="",H821=""),"",IF(D821&lt;=H821,"Yes","No"))</f>
        <v/>
      </c>
    </row>
    <row r="822">
      <c r="A822" s="22" t="n"/>
      <c r="D822" s="9" t="n"/>
      <c r="E822" s="9" t="n"/>
      <c r="G822" s="9" t="n"/>
      <c r="H822" s="24">
        <f>IF(OR(E822="",F822=""),"",ROUND(E822*(1-IFERROR(VLOOKUP(F822,Settings!$A$2:$C$10,2,FALSE),0))-IFERROR(VLOOKUP(F822,Settings!$A$2:$C$10,3,FALSE),0)-N(G822)-IF(N(G822)&gt;0,Settings!$B$14,0)-Settings!$B$13,2))</f>
        <v/>
      </c>
      <c r="I822" s="23">
        <f>IF(OR(D822="",H822=""),"",IF(D822&lt;=H822,"Yes","No"))</f>
        <v/>
      </c>
    </row>
    <row r="823">
      <c r="A823" s="22" t="n"/>
      <c r="D823" s="9" t="n"/>
      <c r="E823" s="9" t="n"/>
      <c r="G823" s="9" t="n"/>
      <c r="H823" s="24">
        <f>IF(OR(E823="",F823=""),"",ROUND(E823*(1-IFERROR(VLOOKUP(F823,Settings!$A$2:$C$10,2,FALSE),0))-IFERROR(VLOOKUP(F823,Settings!$A$2:$C$10,3,FALSE),0)-N(G823)-IF(N(G823)&gt;0,Settings!$B$14,0)-Settings!$B$13,2))</f>
        <v/>
      </c>
      <c r="I823" s="23">
        <f>IF(OR(D823="",H823=""),"",IF(D823&lt;=H823,"Yes","No"))</f>
        <v/>
      </c>
    </row>
    <row r="824">
      <c r="A824" s="22" t="n"/>
      <c r="D824" s="9" t="n"/>
      <c r="E824" s="9" t="n"/>
      <c r="G824" s="9" t="n"/>
      <c r="H824" s="24">
        <f>IF(OR(E824="",F824=""),"",ROUND(E824*(1-IFERROR(VLOOKUP(F824,Settings!$A$2:$C$10,2,FALSE),0))-IFERROR(VLOOKUP(F824,Settings!$A$2:$C$10,3,FALSE),0)-N(G824)-IF(N(G824)&gt;0,Settings!$B$14,0)-Settings!$B$13,2))</f>
        <v/>
      </c>
      <c r="I824" s="23">
        <f>IF(OR(D824="",H824=""),"",IF(D824&lt;=H824,"Yes","No"))</f>
        <v/>
      </c>
    </row>
    <row r="825">
      <c r="A825" s="22" t="n"/>
      <c r="D825" s="9" t="n"/>
      <c r="E825" s="9" t="n"/>
      <c r="G825" s="9" t="n"/>
      <c r="H825" s="24">
        <f>IF(OR(E825="",F825=""),"",ROUND(E825*(1-IFERROR(VLOOKUP(F825,Settings!$A$2:$C$10,2,FALSE),0))-IFERROR(VLOOKUP(F825,Settings!$A$2:$C$10,3,FALSE),0)-N(G825)-IF(N(G825)&gt;0,Settings!$B$14,0)-Settings!$B$13,2))</f>
        <v/>
      </c>
      <c r="I825" s="23">
        <f>IF(OR(D825="",H825=""),"",IF(D825&lt;=H825,"Yes","No"))</f>
        <v/>
      </c>
    </row>
    <row r="826">
      <c r="A826" s="22" t="n"/>
      <c r="D826" s="9" t="n"/>
      <c r="E826" s="9" t="n"/>
      <c r="G826" s="9" t="n"/>
      <c r="H826" s="24">
        <f>IF(OR(E826="",F826=""),"",ROUND(E826*(1-IFERROR(VLOOKUP(F826,Settings!$A$2:$C$10,2,FALSE),0))-IFERROR(VLOOKUP(F826,Settings!$A$2:$C$10,3,FALSE),0)-N(G826)-IF(N(G826)&gt;0,Settings!$B$14,0)-Settings!$B$13,2))</f>
        <v/>
      </c>
      <c r="I826" s="23">
        <f>IF(OR(D826="",H826=""),"",IF(D826&lt;=H826,"Yes","No"))</f>
        <v/>
      </c>
    </row>
    <row r="827">
      <c r="A827" s="22" t="n"/>
      <c r="D827" s="9" t="n"/>
      <c r="E827" s="9" t="n"/>
      <c r="G827" s="9" t="n"/>
      <c r="H827" s="24">
        <f>IF(OR(E827="",F827=""),"",ROUND(E827*(1-IFERROR(VLOOKUP(F827,Settings!$A$2:$C$10,2,FALSE),0))-IFERROR(VLOOKUP(F827,Settings!$A$2:$C$10,3,FALSE),0)-N(G827)-IF(N(G827)&gt;0,Settings!$B$14,0)-Settings!$B$13,2))</f>
        <v/>
      </c>
      <c r="I827" s="23">
        <f>IF(OR(D827="",H827=""),"",IF(D827&lt;=H827,"Yes","No"))</f>
        <v/>
      </c>
    </row>
    <row r="828">
      <c r="A828" s="22" t="n"/>
      <c r="D828" s="9" t="n"/>
      <c r="E828" s="9" t="n"/>
      <c r="G828" s="9" t="n"/>
      <c r="H828" s="24">
        <f>IF(OR(E828="",F828=""),"",ROUND(E828*(1-IFERROR(VLOOKUP(F828,Settings!$A$2:$C$10,2,FALSE),0))-IFERROR(VLOOKUP(F828,Settings!$A$2:$C$10,3,FALSE),0)-N(G828)-IF(N(G828)&gt;0,Settings!$B$14,0)-Settings!$B$13,2))</f>
        <v/>
      </c>
      <c r="I828" s="23">
        <f>IF(OR(D828="",H828=""),"",IF(D828&lt;=H828,"Yes","No"))</f>
        <v/>
      </c>
    </row>
    <row r="829">
      <c r="A829" s="22" t="n"/>
      <c r="D829" s="9" t="n"/>
      <c r="E829" s="9" t="n"/>
      <c r="G829" s="9" t="n"/>
      <c r="H829" s="24">
        <f>IF(OR(E829="",F829=""),"",ROUND(E829*(1-IFERROR(VLOOKUP(F829,Settings!$A$2:$C$10,2,FALSE),0))-IFERROR(VLOOKUP(F829,Settings!$A$2:$C$10,3,FALSE),0)-N(G829)-IF(N(G829)&gt;0,Settings!$B$14,0)-Settings!$B$13,2))</f>
        <v/>
      </c>
      <c r="I829" s="23">
        <f>IF(OR(D829="",H829=""),"",IF(D829&lt;=H829,"Yes","No"))</f>
        <v/>
      </c>
    </row>
    <row r="830">
      <c r="A830" s="22" t="n"/>
      <c r="D830" s="9" t="n"/>
      <c r="E830" s="9" t="n"/>
      <c r="G830" s="9" t="n"/>
      <c r="H830" s="24">
        <f>IF(OR(E830="",F830=""),"",ROUND(E830*(1-IFERROR(VLOOKUP(F830,Settings!$A$2:$C$10,2,FALSE),0))-IFERROR(VLOOKUP(F830,Settings!$A$2:$C$10,3,FALSE),0)-N(G830)-IF(N(G830)&gt;0,Settings!$B$14,0)-Settings!$B$13,2))</f>
        <v/>
      </c>
      <c r="I830" s="23">
        <f>IF(OR(D830="",H830=""),"",IF(D830&lt;=H830,"Yes","No"))</f>
        <v/>
      </c>
    </row>
    <row r="831">
      <c r="A831" s="22" t="n"/>
      <c r="D831" s="9" t="n"/>
      <c r="E831" s="9" t="n"/>
      <c r="G831" s="9" t="n"/>
      <c r="H831" s="24">
        <f>IF(OR(E831="",F831=""),"",ROUND(E831*(1-IFERROR(VLOOKUP(F831,Settings!$A$2:$C$10,2,FALSE),0))-IFERROR(VLOOKUP(F831,Settings!$A$2:$C$10,3,FALSE),0)-N(G831)-IF(N(G831)&gt;0,Settings!$B$14,0)-Settings!$B$13,2))</f>
        <v/>
      </c>
      <c r="I831" s="23">
        <f>IF(OR(D831="",H831=""),"",IF(D831&lt;=H831,"Yes","No"))</f>
        <v/>
      </c>
    </row>
    <row r="832">
      <c r="A832" s="22" t="n"/>
      <c r="D832" s="9" t="n"/>
      <c r="E832" s="9" t="n"/>
      <c r="G832" s="9" t="n"/>
      <c r="H832" s="24">
        <f>IF(OR(E832="",F832=""),"",ROUND(E832*(1-IFERROR(VLOOKUP(F832,Settings!$A$2:$C$10,2,FALSE),0))-IFERROR(VLOOKUP(F832,Settings!$A$2:$C$10,3,FALSE),0)-N(G832)-IF(N(G832)&gt;0,Settings!$B$14,0)-Settings!$B$13,2))</f>
        <v/>
      </c>
      <c r="I832" s="23">
        <f>IF(OR(D832="",H832=""),"",IF(D832&lt;=H832,"Yes","No"))</f>
        <v/>
      </c>
    </row>
    <row r="833">
      <c r="A833" s="22" t="n"/>
      <c r="D833" s="9" t="n"/>
      <c r="E833" s="9" t="n"/>
      <c r="G833" s="9" t="n"/>
      <c r="H833" s="24">
        <f>IF(OR(E833="",F833=""),"",ROUND(E833*(1-IFERROR(VLOOKUP(F833,Settings!$A$2:$C$10,2,FALSE),0))-IFERROR(VLOOKUP(F833,Settings!$A$2:$C$10,3,FALSE),0)-N(G833)-IF(N(G833)&gt;0,Settings!$B$14,0)-Settings!$B$13,2))</f>
        <v/>
      </c>
      <c r="I833" s="23">
        <f>IF(OR(D833="",H833=""),"",IF(D833&lt;=H833,"Yes","No"))</f>
        <v/>
      </c>
    </row>
    <row r="834">
      <c r="A834" s="22" t="n"/>
      <c r="D834" s="9" t="n"/>
      <c r="E834" s="9" t="n"/>
      <c r="G834" s="9" t="n"/>
      <c r="H834" s="24">
        <f>IF(OR(E834="",F834=""),"",ROUND(E834*(1-IFERROR(VLOOKUP(F834,Settings!$A$2:$C$10,2,FALSE),0))-IFERROR(VLOOKUP(F834,Settings!$A$2:$C$10,3,FALSE),0)-N(G834)-IF(N(G834)&gt;0,Settings!$B$14,0)-Settings!$B$13,2))</f>
        <v/>
      </c>
      <c r="I834" s="23">
        <f>IF(OR(D834="",H834=""),"",IF(D834&lt;=H834,"Yes","No"))</f>
        <v/>
      </c>
    </row>
    <row r="835">
      <c r="A835" s="22" t="n"/>
      <c r="D835" s="9" t="n"/>
      <c r="E835" s="9" t="n"/>
      <c r="G835" s="9" t="n"/>
      <c r="H835" s="24">
        <f>IF(OR(E835="",F835=""),"",ROUND(E835*(1-IFERROR(VLOOKUP(F835,Settings!$A$2:$C$10,2,FALSE),0))-IFERROR(VLOOKUP(F835,Settings!$A$2:$C$10,3,FALSE),0)-N(G835)-IF(N(G835)&gt;0,Settings!$B$14,0)-Settings!$B$13,2))</f>
        <v/>
      </c>
      <c r="I835" s="23">
        <f>IF(OR(D835="",H835=""),"",IF(D835&lt;=H835,"Yes","No"))</f>
        <v/>
      </c>
    </row>
    <row r="836">
      <c r="A836" s="22" t="n"/>
      <c r="D836" s="9" t="n"/>
      <c r="E836" s="9" t="n"/>
      <c r="G836" s="9" t="n"/>
      <c r="H836" s="24">
        <f>IF(OR(E836="",F836=""),"",ROUND(E836*(1-IFERROR(VLOOKUP(F836,Settings!$A$2:$C$10,2,FALSE),0))-IFERROR(VLOOKUP(F836,Settings!$A$2:$C$10,3,FALSE),0)-N(G836)-IF(N(G836)&gt;0,Settings!$B$14,0)-Settings!$B$13,2))</f>
        <v/>
      </c>
      <c r="I836" s="23">
        <f>IF(OR(D836="",H836=""),"",IF(D836&lt;=H836,"Yes","No"))</f>
        <v/>
      </c>
    </row>
    <row r="837">
      <c r="A837" s="22" t="n"/>
      <c r="D837" s="9" t="n"/>
      <c r="E837" s="9" t="n"/>
      <c r="G837" s="9" t="n"/>
      <c r="H837" s="24">
        <f>IF(OR(E837="",F837=""),"",ROUND(E837*(1-IFERROR(VLOOKUP(F837,Settings!$A$2:$C$10,2,FALSE),0))-IFERROR(VLOOKUP(F837,Settings!$A$2:$C$10,3,FALSE),0)-N(G837)-IF(N(G837)&gt;0,Settings!$B$14,0)-Settings!$B$13,2))</f>
        <v/>
      </c>
      <c r="I837" s="23">
        <f>IF(OR(D837="",H837=""),"",IF(D837&lt;=H837,"Yes","No"))</f>
        <v/>
      </c>
    </row>
    <row r="838">
      <c r="A838" s="22" t="n"/>
      <c r="D838" s="9" t="n"/>
      <c r="E838" s="9" t="n"/>
      <c r="G838" s="9" t="n"/>
      <c r="H838" s="24">
        <f>IF(OR(E838="",F838=""),"",ROUND(E838*(1-IFERROR(VLOOKUP(F838,Settings!$A$2:$C$10,2,FALSE),0))-IFERROR(VLOOKUP(F838,Settings!$A$2:$C$10,3,FALSE),0)-N(G838)-IF(N(G838)&gt;0,Settings!$B$14,0)-Settings!$B$13,2))</f>
        <v/>
      </c>
      <c r="I838" s="23">
        <f>IF(OR(D838="",H838=""),"",IF(D838&lt;=H838,"Yes","No"))</f>
        <v/>
      </c>
    </row>
    <row r="839">
      <c r="A839" s="22" t="n"/>
      <c r="D839" s="9" t="n"/>
      <c r="E839" s="9" t="n"/>
      <c r="G839" s="9" t="n"/>
      <c r="H839" s="24">
        <f>IF(OR(E839="",F839=""),"",ROUND(E839*(1-IFERROR(VLOOKUP(F839,Settings!$A$2:$C$10,2,FALSE),0))-IFERROR(VLOOKUP(F839,Settings!$A$2:$C$10,3,FALSE),0)-N(G839)-IF(N(G839)&gt;0,Settings!$B$14,0)-Settings!$B$13,2))</f>
        <v/>
      </c>
      <c r="I839" s="23">
        <f>IF(OR(D839="",H839=""),"",IF(D839&lt;=H839,"Yes","No"))</f>
        <v/>
      </c>
    </row>
    <row r="840">
      <c r="A840" s="22" t="n"/>
      <c r="D840" s="9" t="n"/>
      <c r="E840" s="9" t="n"/>
      <c r="G840" s="9" t="n"/>
      <c r="H840" s="24">
        <f>IF(OR(E840="",F840=""),"",ROUND(E840*(1-IFERROR(VLOOKUP(F840,Settings!$A$2:$C$10,2,FALSE),0))-IFERROR(VLOOKUP(F840,Settings!$A$2:$C$10,3,FALSE),0)-N(G840)-IF(N(G840)&gt;0,Settings!$B$14,0)-Settings!$B$13,2))</f>
        <v/>
      </c>
      <c r="I840" s="23">
        <f>IF(OR(D840="",H840=""),"",IF(D840&lt;=H840,"Yes","No"))</f>
        <v/>
      </c>
    </row>
    <row r="841">
      <c r="A841" s="22" t="n"/>
      <c r="D841" s="9" t="n"/>
      <c r="E841" s="9" t="n"/>
      <c r="G841" s="9" t="n"/>
      <c r="H841" s="24">
        <f>IF(OR(E841="",F841=""),"",ROUND(E841*(1-IFERROR(VLOOKUP(F841,Settings!$A$2:$C$10,2,FALSE),0))-IFERROR(VLOOKUP(F841,Settings!$A$2:$C$10,3,FALSE),0)-N(G841)-IF(N(G841)&gt;0,Settings!$B$14,0)-Settings!$B$13,2))</f>
        <v/>
      </c>
      <c r="I841" s="23">
        <f>IF(OR(D841="",H841=""),"",IF(D841&lt;=H841,"Yes","No"))</f>
        <v/>
      </c>
    </row>
    <row r="842">
      <c r="A842" s="22" t="n"/>
      <c r="D842" s="9" t="n"/>
      <c r="E842" s="9" t="n"/>
      <c r="G842" s="9" t="n"/>
      <c r="H842" s="24">
        <f>IF(OR(E842="",F842=""),"",ROUND(E842*(1-IFERROR(VLOOKUP(F842,Settings!$A$2:$C$10,2,FALSE),0))-IFERROR(VLOOKUP(F842,Settings!$A$2:$C$10,3,FALSE),0)-N(G842)-IF(N(G842)&gt;0,Settings!$B$14,0)-Settings!$B$13,2))</f>
        <v/>
      </c>
      <c r="I842" s="23">
        <f>IF(OR(D842="",H842=""),"",IF(D842&lt;=H842,"Yes","No"))</f>
        <v/>
      </c>
    </row>
    <row r="843">
      <c r="A843" s="22" t="n"/>
      <c r="D843" s="9" t="n"/>
      <c r="E843" s="9" t="n"/>
      <c r="G843" s="9" t="n"/>
      <c r="H843" s="24">
        <f>IF(OR(E843="",F843=""),"",ROUND(E843*(1-IFERROR(VLOOKUP(F843,Settings!$A$2:$C$10,2,FALSE),0))-IFERROR(VLOOKUP(F843,Settings!$A$2:$C$10,3,FALSE),0)-N(G843)-IF(N(G843)&gt;0,Settings!$B$14,0)-Settings!$B$13,2))</f>
        <v/>
      </c>
      <c r="I843" s="23">
        <f>IF(OR(D843="",H843=""),"",IF(D843&lt;=H843,"Yes","No"))</f>
        <v/>
      </c>
    </row>
    <row r="844">
      <c r="A844" s="22" t="n"/>
      <c r="D844" s="9" t="n"/>
      <c r="E844" s="9" t="n"/>
      <c r="G844" s="9" t="n"/>
      <c r="H844" s="24">
        <f>IF(OR(E844="",F844=""),"",ROUND(E844*(1-IFERROR(VLOOKUP(F844,Settings!$A$2:$C$10,2,FALSE),0))-IFERROR(VLOOKUP(F844,Settings!$A$2:$C$10,3,FALSE),0)-N(G844)-IF(N(G844)&gt;0,Settings!$B$14,0)-Settings!$B$13,2))</f>
        <v/>
      </c>
      <c r="I844" s="23">
        <f>IF(OR(D844="",H844=""),"",IF(D844&lt;=H844,"Yes","No"))</f>
        <v/>
      </c>
    </row>
    <row r="845">
      <c r="A845" s="22" t="n"/>
      <c r="D845" s="9" t="n"/>
      <c r="E845" s="9" t="n"/>
      <c r="G845" s="9" t="n"/>
      <c r="H845" s="24">
        <f>IF(OR(E845="",F845=""),"",ROUND(E845*(1-IFERROR(VLOOKUP(F845,Settings!$A$2:$C$10,2,FALSE),0))-IFERROR(VLOOKUP(F845,Settings!$A$2:$C$10,3,FALSE),0)-N(G845)-IF(N(G845)&gt;0,Settings!$B$14,0)-Settings!$B$13,2))</f>
        <v/>
      </c>
      <c r="I845" s="23">
        <f>IF(OR(D845="",H845=""),"",IF(D845&lt;=H845,"Yes","No"))</f>
        <v/>
      </c>
    </row>
    <row r="846">
      <c r="A846" s="22" t="n"/>
      <c r="D846" s="9" t="n"/>
      <c r="E846" s="9" t="n"/>
      <c r="G846" s="9" t="n"/>
      <c r="H846" s="24">
        <f>IF(OR(E846="",F846=""),"",ROUND(E846*(1-IFERROR(VLOOKUP(F846,Settings!$A$2:$C$10,2,FALSE),0))-IFERROR(VLOOKUP(F846,Settings!$A$2:$C$10,3,FALSE),0)-N(G846)-IF(N(G846)&gt;0,Settings!$B$14,0)-Settings!$B$13,2))</f>
        <v/>
      </c>
      <c r="I846" s="23">
        <f>IF(OR(D846="",H846=""),"",IF(D846&lt;=H846,"Yes","No"))</f>
        <v/>
      </c>
    </row>
    <row r="847">
      <c r="A847" s="22" t="n"/>
      <c r="D847" s="9" t="n"/>
      <c r="E847" s="9" t="n"/>
      <c r="G847" s="9" t="n"/>
      <c r="H847" s="24">
        <f>IF(OR(E847="",F847=""),"",ROUND(E847*(1-IFERROR(VLOOKUP(F847,Settings!$A$2:$C$10,2,FALSE),0))-IFERROR(VLOOKUP(F847,Settings!$A$2:$C$10,3,FALSE),0)-N(G847)-IF(N(G847)&gt;0,Settings!$B$14,0)-Settings!$B$13,2))</f>
        <v/>
      </c>
      <c r="I847" s="23">
        <f>IF(OR(D847="",H847=""),"",IF(D847&lt;=H847,"Yes","No"))</f>
        <v/>
      </c>
    </row>
    <row r="848">
      <c r="A848" s="22" t="n"/>
      <c r="D848" s="9" t="n"/>
      <c r="E848" s="9" t="n"/>
      <c r="G848" s="9" t="n"/>
      <c r="H848" s="24">
        <f>IF(OR(E848="",F848=""),"",ROUND(E848*(1-IFERROR(VLOOKUP(F848,Settings!$A$2:$C$10,2,FALSE),0))-IFERROR(VLOOKUP(F848,Settings!$A$2:$C$10,3,FALSE),0)-N(G848)-IF(N(G848)&gt;0,Settings!$B$14,0)-Settings!$B$13,2))</f>
        <v/>
      </c>
      <c r="I848" s="23">
        <f>IF(OR(D848="",H848=""),"",IF(D848&lt;=H848,"Yes","No"))</f>
        <v/>
      </c>
    </row>
    <row r="849">
      <c r="A849" s="22" t="n"/>
      <c r="D849" s="9" t="n"/>
      <c r="E849" s="9" t="n"/>
      <c r="G849" s="9" t="n"/>
      <c r="H849" s="24">
        <f>IF(OR(E849="",F849=""),"",ROUND(E849*(1-IFERROR(VLOOKUP(F849,Settings!$A$2:$C$10,2,FALSE),0))-IFERROR(VLOOKUP(F849,Settings!$A$2:$C$10,3,FALSE),0)-N(G849)-IF(N(G849)&gt;0,Settings!$B$14,0)-Settings!$B$13,2))</f>
        <v/>
      </c>
      <c r="I849" s="23">
        <f>IF(OR(D849="",H849=""),"",IF(D849&lt;=H849,"Yes","No"))</f>
        <v/>
      </c>
    </row>
    <row r="850">
      <c r="A850" s="22" t="n"/>
      <c r="D850" s="9" t="n"/>
      <c r="E850" s="9" t="n"/>
      <c r="G850" s="9" t="n"/>
      <c r="H850" s="24">
        <f>IF(OR(E850="",F850=""),"",ROUND(E850*(1-IFERROR(VLOOKUP(F850,Settings!$A$2:$C$10,2,FALSE),0))-IFERROR(VLOOKUP(F850,Settings!$A$2:$C$10,3,FALSE),0)-N(G850)-IF(N(G850)&gt;0,Settings!$B$14,0)-Settings!$B$13,2))</f>
        <v/>
      </c>
      <c r="I850" s="23">
        <f>IF(OR(D850="",H850=""),"",IF(D850&lt;=H850,"Yes","No"))</f>
        <v/>
      </c>
    </row>
    <row r="851">
      <c r="A851" s="22" t="n"/>
      <c r="D851" s="9" t="n"/>
      <c r="E851" s="9" t="n"/>
      <c r="G851" s="9" t="n"/>
      <c r="H851" s="24">
        <f>IF(OR(E851="",F851=""),"",ROUND(E851*(1-IFERROR(VLOOKUP(F851,Settings!$A$2:$C$10,2,FALSE),0))-IFERROR(VLOOKUP(F851,Settings!$A$2:$C$10,3,FALSE),0)-N(G851)-IF(N(G851)&gt;0,Settings!$B$14,0)-Settings!$B$13,2))</f>
        <v/>
      </c>
      <c r="I851" s="23">
        <f>IF(OR(D851="",H851=""),"",IF(D851&lt;=H851,"Yes","No"))</f>
        <v/>
      </c>
    </row>
    <row r="852">
      <c r="A852" s="22" t="n"/>
      <c r="D852" s="9" t="n"/>
      <c r="E852" s="9" t="n"/>
      <c r="G852" s="9" t="n"/>
      <c r="H852" s="24">
        <f>IF(OR(E852="",F852=""),"",ROUND(E852*(1-IFERROR(VLOOKUP(F852,Settings!$A$2:$C$10,2,FALSE),0))-IFERROR(VLOOKUP(F852,Settings!$A$2:$C$10,3,FALSE),0)-N(G852)-IF(N(G852)&gt;0,Settings!$B$14,0)-Settings!$B$13,2))</f>
        <v/>
      </c>
      <c r="I852" s="23">
        <f>IF(OR(D852="",H852=""),"",IF(D852&lt;=H852,"Yes","No"))</f>
        <v/>
      </c>
    </row>
    <row r="853">
      <c r="A853" s="22" t="n"/>
      <c r="D853" s="9" t="n"/>
      <c r="E853" s="9" t="n"/>
      <c r="G853" s="9" t="n"/>
      <c r="H853" s="24">
        <f>IF(OR(E853="",F853=""),"",ROUND(E853*(1-IFERROR(VLOOKUP(F853,Settings!$A$2:$C$10,2,FALSE),0))-IFERROR(VLOOKUP(F853,Settings!$A$2:$C$10,3,FALSE),0)-N(G853)-IF(N(G853)&gt;0,Settings!$B$14,0)-Settings!$B$13,2))</f>
        <v/>
      </c>
      <c r="I853" s="23">
        <f>IF(OR(D853="",H853=""),"",IF(D853&lt;=H853,"Yes","No"))</f>
        <v/>
      </c>
    </row>
    <row r="854">
      <c r="A854" s="22" t="n"/>
      <c r="D854" s="9" t="n"/>
      <c r="E854" s="9" t="n"/>
      <c r="G854" s="9" t="n"/>
      <c r="H854" s="24">
        <f>IF(OR(E854="",F854=""),"",ROUND(E854*(1-IFERROR(VLOOKUP(F854,Settings!$A$2:$C$10,2,FALSE),0))-IFERROR(VLOOKUP(F854,Settings!$A$2:$C$10,3,FALSE),0)-N(G854)-IF(N(G854)&gt;0,Settings!$B$14,0)-Settings!$B$13,2))</f>
        <v/>
      </c>
      <c r="I854" s="23">
        <f>IF(OR(D854="",H854=""),"",IF(D854&lt;=H854,"Yes","No"))</f>
        <v/>
      </c>
    </row>
    <row r="855">
      <c r="A855" s="22" t="n"/>
      <c r="D855" s="9" t="n"/>
      <c r="E855" s="9" t="n"/>
      <c r="G855" s="9" t="n"/>
      <c r="H855" s="24">
        <f>IF(OR(E855="",F855=""),"",ROUND(E855*(1-IFERROR(VLOOKUP(F855,Settings!$A$2:$C$10,2,FALSE),0))-IFERROR(VLOOKUP(F855,Settings!$A$2:$C$10,3,FALSE),0)-N(G855)-IF(N(G855)&gt;0,Settings!$B$14,0)-Settings!$B$13,2))</f>
        <v/>
      </c>
      <c r="I855" s="23">
        <f>IF(OR(D855="",H855=""),"",IF(D855&lt;=H855,"Yes","No"))</f>
        <v/>
      </c>
    </row>
    <row r="856">
      <c r="A856" s="22" t="n"/>
      <c r="D856" s="9" t="n"/>
      <c r="E856" s="9" t="n"/>
      <c r="G856" s="9" t="n"/>
      <c r="H856" s="24">
        <f>IF(OR(E856="",F856=""),"",ROUND(E856*(1-IFERROR(VLOOKUP(F856,Settings!$A$2:$C$10,2,FALSE),0))-IFERROR(VLOOKUP(F856,Settings!$A$2:$C$10,3,FALSE),0)-N(G856)-IF(N(G856)&gt;0,Settings!$B$14,0)-Settings!$B$13,2))</f>
        <v/>
      </c>
      <c r="I856" s="23">
        <f>IF(OR(D856="",H856=""),"",IF(D856&lt;=H856,"Yes","No"))</f>
        <v/>
      </c>
    </row>
    <row r="857">
      <c r="A857" s="22" t="n"/>
      <c r="D857" s="9" t="n"/>
      <c r="E857" s="9" t="n"/>
      <c r="G857" s="9" t="n"/>
      <c r="H857" s="24">
        <f>IF(OR(E857="",F857=""),"",ROUND(E857*(1-IFERROR(VLOOKUP(F857,Settings!$A$2:$C$10,2,FALSE),0))-IFERROR(VLOOKUP(F857,Settings!$A$2:$C$10,3,FALSE),0)-N(G857)-IF(N(G857)&gt;0,Settings!$B$14,0)-Settings!$B$13,2))</f>
        <v/>
      </c>
      <c r="I857" s="23">
        <f>IF(OR(D857="",H857=""),"",IF(D857&lt;=H857,"Yes","No"))</f>
        <v/>
      </c>
    </row>
    <row r="858">
      <c r="A858" s="22" t="n"/>
      <c r="D858" s="9" t="n"/>
      <c r="E858" s="9" t="n"/>
      <c r="G858" s="9" t="n"/>
      <c r="H858" s="24">
        <f>IF(OR(E858="",F858=""),"",ROUND(E858*(1-IFERROR(VLOOKUP(F858,Settings!$A$2:$C$10,2,FALSE),0))-IFERROR(VLOOKUP(F858,Settings!$A$2:$C$10,3,FALSE),0)-N(G858)-IF(N(G858)&gt;0,Settings!$B$14,0)-Settings!$B$13,2))</f>
        <v/>
      </c>
      <c r="I858" s="23">
        <f>IF(OR(D858="",H858=""),"",IF(D858&lt;=H858,"Yes","No"))</f>
        <v/>
      </c>
    </row>
    <row r="859">
      <c r="A859" s="22" t="n"/>
      <c r="D859" s="9" t="n"/>
      <c r="E859" s="9" t="n"/>
      <c r="G859" s="9" t="n"/>
      <c r="H859" s="24">
        <f>IF(OR(E859="",F859=""),"",ROUND(E859*(1-IFERROR(VLOOKUP(F859,Settings!$A$2:$C$10,2,FALSE),0))-IFERROR(VLOOKUP(F859,Settings!$A$2:$C$10,3,FALSE),0)-N(G859)-IF(N(G859)&gt;0,Settings!$B$14,0)-Settings!$B$13,2))</f>
        <v/>
      </c>
      <c r="I859" s="23">
        <f>IF(OR(D859="",H859=""),"",IF(D859&lt;=H859,"Yes","No"))</f>
        <v/>
      </c>
    </row>
    <row r="860">
      <c r="A860" s="22" t="n"/>
      <c r="D860" s="9" t="n"/>
      <c r="E860" s="9" t="n"/>
      <c r="G860" s="9" t="n"/>
      <c r="H860" s="24">
        <f>IF(OR(E860="",F860=""),"",ROUND(E860*(1-IFERROR(VLOOKUP(F860,Settings!$A$2:$C$10,2,FALSE),0))-IFERROR(VLOOKUP(F860,Settings!$A$2:$C$10,3,FALSE),0)-N(G860)-IF(N(G860)&gt;0,Settings!$B$14,0)-Settings!$B$13,2))</f>
        <v/>
      </c>
      <c r="I860" s="23">
        <f>IF(OR(D860="",H860=""),"",IF(D860&lt;=H860,"Yes","No"))</f>
        <v/>
      </c>
    </row>
    <row r="861">
      <c r="A861" s="22" t="n"/>
      <c r="D861" s="9" t="n"/>
      <c r="E861" s="9" t="n"/>
      <c r="G861" s="9" t="n"/>
      <c r="H861" s="24">
        <f>IF(OR(E861="",F861=""),"",ROUND(E861*(1-IFERROR(VLOOKUP(F861,Settings!$A$2:$C$10,2,FALSE),0))-IFERROR(VLOOKUP(F861,Settings!$A$2:$C$10,3,FALSE),0)-N(G861)-IF(N(G861)&gt;0,Settings!$B$14,0)-Settings!$B$13,2))</f>
        <v/>
      </c>
      <c r="I861" s="23">
        <f>IF(OR(D861="",H861=""),"",IF(D861&lt;=H861,"Yes","No"))</f>
        <v/>
      </c>
    </row>
    <row r="862">
      <c r="A862" s="22" t="n"/>
      <c r="D862" s="9" t="n"/>
      <c r="E862" s="9" t="n"/>
      <c r="G862" s="9" t="n"/>
      <c r="H862" s="24">
        <f>IF(OR(E862="",F862=""),"",ROUND(E862*(1-IFERROR(VLOOKUP(F862,Settings!$A$2:$C$10,2,FALSE),0))-IFERROR(VLOOKUP(F862,Settings!$A$2:$C$10,3,FALSE),0)-N(G862)-IF(N(G862)&gt;0,Settings!$B$14,0)-Settings!$B$13,2))</f>
        <v/>
      </c>
      <c r="I862" s="23">
        <f>IF(OR(D862="",H862=""),"",IF(D862&lt;=H862,"Yes","No"))</f>
        <v/>
      </c>
    </row>
    <row r="863">
      <c r="A863" s="22" t="n"/>
      <c r="D863" s="9" t="n"/>
      <c r="E863" s="9" t="n"/>
      <c r="G863" s="9" t="n"/>
      <c r="H863" s="24">
        <f>IF(OR(E863="",F863=""),"",ROUND(E863*(1-IFERROR(VLOOKUP(F863,Settings!$A$2:$C$10,2,FALSE),0))-IFERROR(VLOOKUP(F863,Settings!$A$2:$C$10,3,FALSE),0)-N(G863)-IF(N(G863)&gt;0,Settings!$B$14,0)-Settings!$B$13,2))</f>
        <v/>
      </c>
      <c r="I863" s="23">
        <f>IF(OR(D863="",H863=""),"",IF(D863&lt;=H863,"Yes","No"))</f>
        <v/>
      </c>
    </row>
    <row r="864">
      <c r="A864" s="22" t="n"/>
      <c r="D864" s="9" t="n"/>
      <c r="E864" s="9" t="n"/>
      <c r="G864" s="9" t="n"/>
      <c r="H864" s="24">
        <f>IF(OR(E864="",F864=""),"",ROUND(E864*(1-IFERROR(VLOOKUP(F864,Settings!$A$2:$C$10,2,FALSE),0))-IFERROR(VLOOKUP(F864,Settings!$A$2:$C$10,3,FALSE),0)-N(G864)-IF(N(G864)&gt;0,Settings!$B$14,0)-Settings!$B$13,2))</f>
        <v/>
      </c>
      <c r="I864" s="23">
        <f>IF(OR(D864="",H864=""),"",IF(D864&lt;=H864,"Yes","No"))</f>
        <v/>
      </c>
    </row>
    <row r="865">
      <c r="A865" s="22" t="n"/>
      <c r="D865" s="9" t="n"/>
      <c r="E865" s="9" t="n"/>
      <c r="G865" s="9" t="n"/>
      <c r="H865" s="24">
        <f>IF(OR(E865="",F865=""),"",ROUND(E865*(1-IFERROR(VLOOKUP(F865,Settings!$A$2:$C$10,2,FALSE),0))-IFERROR(VLOOKUP(F865,Settings!$A$2:$C$10,3,FALSE),0)-N(G865)-IF(N(G865)&gt;0,Settings!$B$14,0)-Settings!$B$13,2))</f>
        <v/>
      </c>
      <c r="I865" s="23">
        <f>IF(OR(D865="",H865=""),"",IF(D865&lt;=H865,"Yes","No"))</f>
        <v/>
      </c>
    </row>
    <row r="866">
      <c r="A866" s="22" t="n"/>
      <c r="D866" s="9" t="n"/>
      <c r="E866" s="9" t="n"/>
      <c r="G866" s="9" t="n"/>
      <c r="H866" s="24">
        <f>IF(OR(E866="",F866=""),"",ROUND(E866*(1-IFERROR(VLOOKUP(F866,Settings!$A$2:$C$10,2,FALSE),0))-IFERROR(VLOOKUP(F866,Settings!$A$2:$C$10,3,FALSE),0)-N(G866)-IF(N(G866)&gt;0,Settings!$B$14,0)-Settings!$B$13,2))</f>
        <v/>
      </c>
      <c r="I866" s="23">
        <f>IF(OR(D866="",H866=""),"",IF(D866&lt;=H866,"Yes","No"))</f>
        <v/>
      </c>
    </row>
    <row r="867">
      <c r="A867" s="22" t="n"/>
      <c r="D867" s="9" t="n"/>
      <c r="E867" s="9" t="n"/>
      <c r="G867" s="9" t="n"/>
      <c r="H867" s="24">
        <f>IF(OR(E867="",F867=""),"",ROUND(E867*(1-IFERROR(VLOOKUP(F867,Settings!$A$2:$C$10,2,FALSE),0))-IFERROR(VLOOKUP(F867,Settings!$A$2:$C$10,3,FALSE),0)-N(G867)-IF(N(G867)&gt;0,Settings!$B$14,0)-Settings!$B$13,2))</f>
        <v/>
      </c>
      <c r="I867" s="23">
        <f>IF(OR(D867="",H867=""),"",IF(D867&lt;=H867,"Yes","No"))</f>
        <v/>
      </c>
    </row>
    <row r="868">
      <c r="A868" s="22" t="n"/>
      <c r="D868" s="9" t="n"/>
      <c r="E868" s="9" t="n"/>
      <c r="G868" s="9" t="n"/>
      <c r="H868" s="24">
        <f>IF(OR(E868="",F868=""),"",ROUND(E868*(1-IFERROR(VLOOKUP(F868,Settings!$A$2:$C$10,2,FALSE),0))-IFERROR(VLOOKUP(F868,Settings!$A$2:$C$10,3,FALSE),0)-N(G868)-IF(N(G868)&gt;0,Settings!$B$14,0)-Settings!$B$13,2))</f>
        <v/>
      </c>
      <c r="I868" s="23">
        <f>IF(OR(D868="",H868=""),"",IF(D868&lt;=H868,"Yes","No"))</f>
        <v/>
      </c>
    </row>
    <row r="869">
      <c r="A869" s="22" t="n"/>
      <c r="D869" s="9" t="n"/>
      <c r="E869" s="9" t="n"/>
      <c r="G869" s="9" t="n"/>
      <c r="H869" s="24">
        <f>IF(OR(E869="",F869=""),"",ROUND(E869*(1-IFERROR(VLOOKUP(F869,Settings!$A$2:$C$10,2,FALSE),0))-IFERROR(VLOOKUP(F869,Settings!$A$2:$C$10,3,FALSE),0)-N(G869)-IF(N(G869)&gt;0,Settings!$B$14,0)-Settings!$B$13,2))</f>
        <v/>
      </c>
      <c r="I869" s="23">
        <f>IF(OR(D869="",H869=""),"",IF(D869&lt;=H869,"Yes","No"))</f>
        <v/>
      </c>
    </row>
    <row r="870">
      <c r="A870" s="22" t="n"/>
      <c r="D870" s="9" t="n"/>
      <c r="E870" s="9" t="n"/>
      <c r="G870" s="9" t="n"/>
      <c r="H870" s="24">
        <f>IF(OR(E870="",F870=""),"",ROUND(E870*(1-IFERROR(VLOOKUP(F870,Settings!$A$2:$C$10,2,FALSE),0))-IFERROR(VLOOKUP(F870,Settings!$A$2:$C$10,3,FALSE),0)-N(G870)-IF(N(G870)&gt;0,Settings!$B$14,0)-Settings!$B$13,2))</f>
        <v/>
      </c>
      <c r="I870" s="23">
        <f>IF(OR(D870="",H870=""),"",IF(D870&lt;=H870,"Yes","No"))</f>
        <v/>
      </c>
    </row>
    <row r="871">
      <c r="A871" s="22" t="n"/>
      <c r="D871" s="9" t="n"/>
      <c r="E871" s="9" t="n"/>
      <c r="G871" s="9" t="n"/>
      <c r="H871" s="24">
        <f>IF(OR(E871="",F871=""),"",ROUND(E871*(1-IFERROR(VLOOKUP(F871,Settings!$A$2:$C$10,2,FALSE),0))-IFERROR(VLOOKUP(F871,Settings!$A$2:$C$10,3,FALSE),0)-N(G871)-IF(N(G871)&gt;0,Settings!$B$14,0)-Settings!$B$13,2))</f>
        <v/>
      </c>
      <c r="I871" s="23">
        <f>IF(OR(D871="",H871=""),"",IF(D871&lt;=H871,"Yes","No"))</f>
        <v/>
      </c>
    </row>
    <row r="872">
      <c r="A872" s="22" t="n"/>
      <c r="D872" s="9" t="n"/>
      <c r="E872" s="9" t="n"/>
      <c r="G872" s="9" t="n"/>
      <c r="H872" s="24">
        <f>IF(OR(E872="",F872=""),"",ROUND(E872*(1-IFERROR(VLOOKUP(F872,Settings!$A$2:$C$10,2,FALSE),0))-IFERROR(VLOOKUP(F872,Settings!$A$2:$C$10,3,FALSE),0)-N(G872)-IF(N(G872)&gt;0,Settings!$B$14,0)-Settings!$B$13,2))</f>
        <v/>
      </c>
      <c r="I872" s="23">
        <f>IF(OR(D872="",H872=""),"",IF(D872&lt;=H872,"Yes","No"))</f>
        <v/>
      </c>
    </row>
    <row r="873">
      <c r="A873" s="22" t="n"/>
      <c r="D873" s="9" t="n"/>
      <c r="E873" s="9" t="n"/>
      <c r="G873" s="9" t="n"/>
      <c r="H873" s="24">
        <f>IF(OR(E873="",F873=""),"",ROUND(E873*(1-IFERROR(VLOOKUP(F873,Settings!$A$2:$C$10,2,FALSE),0))-IFERROR(VLOOKUP(F873,Settings!$A$2:$C$10,3,FALSE),0)-N(G873)-IF(N(G873)&gt;0,Settings!$B$14,0)-Settings!$B$13,2))</f>
        <v/>
      </c>
      <c r="I873" s="23">
        <f>IF(OR(D873="",H873=""),"",IF(D873&lt;=H873,"Yes","No"))</f>
        <v/>
      </c>
    </row>
    <row r="874">
      <c r="A874" s="22" t="n"/>
      <c r="D874" s="9" t="n"/>
      <c r="E874" s="9" t="n"/>
      <c r="G874" s="9" t="n"/>
      <c r="H874" s="24">
        <f>IF(OR(E874="",F874=""),"",ROUND(E874*(1-IFERROR(VLOOKUP(F874,Settings!$A$2:$C$10,2,FALSE),0))-IFERROR(VLOOKUP(F874,Settings!$A$2:$C$10,3,FALSE),0)-N(G874)-IF(N(G874)&gt;0,Settings!$B$14,0)-Settings!$B$13,2))</f>
        <v/>
      </c>
      <c r="I874" s="23">
        <f>IF(OR(D874="",H874=""),"",IF(D874&lt;=H874,"Yes","No"))</f>
        <v/>
      </c>
    </row>
    <row r="875">
      <c r="A875" s="22" t="n"/>
      <c r="D875" s="9" t="n"/>
      <c r="E875" s="9" t="n"/>
      <c r="G875" s="9" t="n"/>
      <c r="H875" s="24">
        <f>IF(OR(E875="",F875=""),"",ROUND(E875*(1-IFERROR(VLOOKUP(F875,Settings!$A$2:$C$10,2,FALSE),0))-IFERROR(VLOOKUP(F875,Settings!$A$2:$C$10,3,FALSE),0)-N(G875)-IF(N(G875)&gt;0,Settings!$B$14,0)-Settings!$B$13,2))</f>
        <v/>
      </c>
      <c r="I875" s="23">
        <f>IF(OR(D875="",H875=""),"",IF(D875&lt;=H875,"Yes","No"))</f>
        <v/>
      </c>
    </row>
    <row r="876">
      <c r="A876" s="22" t="n"/>
      <c r="D876" s="9" t="n"/>
      <c r="E876" s="9" t="n"/>
      <c r="G876" s="9" t="n"/>
      <c r="H876" s="24">
        <f>IF(OR(E876="",F876=""),"",ROUND(E876*(1-IFERROR(VLOOKUP(F876,Settings!$A$2:$C$10,2,FALSE),0))-IFERROR(VLOOKUP(F876,Settings!$A$2:$C$10,3,FALSE),0)-N(G876)-IF(N(G876)&gt;0,Settings!$B$14,0)-Settings!$B$13,2))</f>
        <v/>
      </c>
      <c r="I876" s="23">
        <f>IF(OR(D876="",H876=""),"",IF(D876&lt;=H876,"Yes","No"))</f>
        <v/>
      </c>
    </row>
    <row r="877">
      <c r="A877" s="22" t="n"/>
      <c r="D877" s="9" t="n"/>
      <c r="E877" s="9" t="n"/>
      <c r="G877" s="9" t="n"/>
      <c r="H877" s="24">
        <f>IF(OR(E877="",F877=""),"",ROUND(E877*(1-IFERROR(VLOOKUP(F877,Settings!$A$2:$C$10,2,FALSE),0))-IFERROR(VLOOKUP(F877,Settings!$A$2:$C$10,3,FALSE),0)-N(G877)-IF(N(G877)&gt;0,Settings!$B$14,0)-Settings!$B$13,2))</f>
        <v/>
      </c>
      <c r="I877" s="23">
        <f>IF(OR(D877="",H877=""),"",IF(D877&lt;=H877,"Yes","No"))</f>
        <v/>
      </c>
    </row>
    <row r="878">
      <c r="A878" s="22" t="n"/>
      <c r="D878" s="9" t="n"/>
      <c r="E878" s="9" t="n"/>
      <c r="G878" s="9" t="n"/>
      <c r="H878" s="24">
        <f>IF(OR(E878="",F878=""),"",ROUND(E878*(1-IFERROR(VLOOKUP(F878,Settings!$A$2:$C$10,2,FALSE),0))-IFERROR(VLOOKUP(F878,Settings!$A$2:$C$10,3,FALSE),0)-N(G878)-IF(N(G878)&gt;0,Settings!$B$14,0)-Settings!$B$13,2))</f>
        <v/>
      </c>
      <c r="I878" s="23">
        <f>IF(OR(D878="",H878=""),"",IF(D878&lt;=H878,"Yes","No"))</f>
        <v/>
      </c>
    </row>
    <row r="879">
      <c r="A879" s="22" t="n"/>
      <c r="D879" s="9" t="n"/>
      <c r="E879" s="9" t="n"/>
      <c r="G879" s="9" t="n"/>
      <c r="H879" s="24">
        <f>IF(OR(E879="",F879=""),"",ROUND(E879*(1-IFERROR(VLOOKUP(F879,Settings!$A$2:$C$10,2,FALSE),0))-IFERROR(VLOOKUP(F879,Settings!$A$2:$C$10,3,FALSE),0)-N(G879)-IF(N(G879)&gt;0,Settings!$B$14,0)-Settings!$B$13,2))</f>
        <v/>
      </c>
      <c r="I879" s="23">
        <f>IF(OR(D879="",H879=""),"",IF(D879&lt;=H879,"Yes","No"))</f>
        <v/>
      </c>
    </row>
    <row r="880">
      <c r="A880" s="22" t="n"/>
      <c r="D880" s="9" t="n"/>
      <c r="E880" s="9" t="n"/>
      <c r="G880" s="9" t="n"/>
      <c r="H880" s="24">
        <f>IF(OR(E880="",F880=""),"",ROUND(E880*(1-IFERROR(VLOOKUP(F880,Settings!$A$2:$C$10,2,FALSE),0))-IFERROR(VLOOKUP(F880,Settings!$A$2:$C$10,3,FALSE),0)-N(G880)-IF(N(G880)&gt;0,Settings!$B$14,0)-Settings!$B$13,2))</f>
        <v/>
      </c>
      <c r="I880" s="23">
        <f>IF(OR(D880="",H880=""),"",IF(D880&lt;=H880,"Yes","No"))</f>
        <v/>
      </c>
    </row>
    <row r="881">
      <c r="A881" s="22" t="n"/>
      <c r="D881" s="9" t="n"/>
      <c r="E881" s="9" t="n"/>
      <c r="G881" s="9" t="n"/>
      <c r="H881" s="24">
        <f>IF(OR(E881="",F881=""),"",ROUND(E881*(1-IFERROR(VLOOKUP(F881,Settings!$A$2:$C$10,2,FALSE),0))-IFERROR(VLOOKUP(F881,Settings!$A$2:$C$10,3,FALSE),0)-N(G881)-IF(N(G881)&gt;0,Settings!$B$14,0)-Settings!$B$13,2))</f>
        <v/>
      </c>
      <c r="I881" s="23">
        <f>IF(OR(D881="",H881=""),"",IF(D881&lt;=H881,"Yes","No"))</f>
        <v/>
      </c>
    </row>
    <row r="882">
      <c r="A882" s="22" t="n"/>
      <c r="D882" s="9" t="n"/>
      <c r="E882" s="9" t="n"/>
      <c r="G882" s="9" t="n"/>
      <c r="H882" s="24">
        <f>IF(OR(E882="",F882=""),"",ROUND(E882*(1-IFERROR(VLOOKUP(F882,Settings!$A$2:$C$10,2,FALSE),0))-IFERROR(VLOOKUP(F882,Settings!$A$2:$C$10,3,FALSE),0)-N(G882)-IF(N(G882)&gt;0,Settings!$B$14,0)-Settings!$B$13,2))</f>
        <v/>
      </c>
      <c r="I882" s="23">
        <f>IF(OR(D882="",H882=""),"",IF(D882&lt;=H882,"Yes","No"))</f>
        <v/>
      </c>
    </row>
    <row r="883">
      <c r="A883" s="22" t="n"/>
      <c r="D883" s="9" t="n"/>
      <c r="E883" s="9" t="n"/>
      <c r="G883" s="9" t="n"/>
      <c r="H883" s="24">
        <f>IF(OR(E883="",F883=""),"",ROUND(E883*(1-IFERROR(VLOOKUP(F883,Settings!$A$2:$C$10,2,FALSE),0))-IFERROR(VLOOKUP(F883,Settings!$A$2:$C$10,3,FALSE),0)-N(G883)-IF(N(G883)&gt;0,Settings!$B$14,0)-Settings!$B$13,2))</f>
        <v/>
      </c>
      <c r="I883" s="23">
        <f>IF(OR(D883="",H883=""),"",IF(D883&lt;=H883,"Yes","No"))</f>
        <v/>
      </c>
    </row>
    <row r="884">
      <c r="A884" s="22" t="n"/>
      <c r="D884" s="9" t="n"/>
      <c r="E884" s="9" t="n"/>
      <c r="G884" s="9" t="n"/>
      <c r="H884" s="24">
        <f>IF(OR(E884="",F884=""),"",ROUND(E884*(1-IFERROR(VLOOKUP(F884,Settings!$A$2:$C$10,2,FALSE),0))-IFERROR(VLOOKUP(F884,Settings!$A$2:$C$10,3,FALSE),0)-N(G884)-IF(N(G884)&gt;0,Settings!$B$14,0)-Settings!$B$13,2))</f>
        <v/>
      </c>
      <c r="I884" s="23">
        <f>IF(OR(D884="",H884=""),"",IF(D884&lt;=H884,"Yes","No"))</f>
        <v/>
      </c>
    </row>
    <row r="885">
      <c r="A885" s="22" t="n"/>
      <c r="D885" s="9" t="n"/>
      <c r="E885" s="9" t="n"/>
      <c r="G885" s="9" t="n"/>
      <c r="H885" s="24">
        <f>IF(OR(E885="",F885=""),"",ROUND(E885*(1-IFERROR(VLOOKUP(F885,Settings!$A$2:$C$10,2,FALSE),0))-IFERROR(VLOOKUP(F885,Settings!$A$2:$C$10,3,FALSE),0)-N(G885)-IF(N(G885)&gt;0,Settings!$B$14,0)-Settings!$B$13,2))</f>
        <v/>
      </c>
      <c r="I885" s="23">
        <f>IF(OR(D885="",H885=""),"",IF(D885&lt;=H885,"Yes","No"))</f>
        <v/>
      </c>
    </row>
    <row r="886">
      <c r="A886" s="22" t="n"/>
      <c r="D886" s="9" t="n"/>
      <c r="E886" s="9" t="n"/>
      <c r="G886" s="9" t="n"/>
      <c r="H886" s="24">
        <f>IF(OR(E886="",F886=""),"",ROUND(E886*(1-IFERROR(VLOOKUP(F886,Settings!$A$2:$C$10,2,FALSE),0))-IFERROR(VLOOKUP(F886,Settings!$A$2:$C$10,3,FALSE),0)-N(G886)-IF(N(G886)&gt;0,Settings!$B$14,0)-Settings!$B$13,2))</f>
        <v/>
      </c>
      <c r="I886" s="23">
        <f>IF(OR(D886="",H886=""),"",IF(D886&lt;=H886,"Yes","No"))</f>
        <v/>
      </c>
    </row>
    <row r="887">
      <c r="A887" s="22" t="n"/>
      <c r="D887" s="9" t="n"/>
      <c r="E887" s="9" t="n"/>
      <c r="G887" s="9" t="n"/>
      <c r="H887" s="24">
        <f>IF(OR(E887="",F887=""),"",ROUND(E887*(1-IFERROR(VLOOKUP(F887,Settings!$A$2:$C$10,2,FALSE),0))-IFERROR(VLOOKUP(F887,Settings!$A$2:$C$10,3,FALSE),0)-N(G887)-IF(N(G887)&gt;0,Settings!$B$14,0)-Settings!$B$13,2))</f>
        <v/>
      </c>
      <c r="I887" s="23">
        <f>IF(OR(D887="",H887=""),"",IF(D887&lt;=H887,"Yes","No"))</f>
        <v/>
      </c>
    </row>
    <row r="888">
      <c r="A888" s="22" t="n"/>
      <c r="D888" s="9" t="n"/>
      <c r="E888" s="9" t="n"/>
      <c r="G888" s="9" t="n"/>
      <c r="H888" s="24">
        <f>IF(OR(E888="",F888=""),"",ROUND(E888*(1-IFERROR(VLOOKUP(F888,Settings!$A$2:$C$10,2,FALSE),0))-IFERROR(VLOOKUP(F888,Settings!$A$2:$C$10,3,FALSE),0)-N(G888)-IF(N(G888)&gt;0,Settings!$B$14,0)-Settings!$B$13,2))</f>
        <v/>
      </c>
      <c r="I888" s="23">
        <f>IF(OR(D888="",H888=""),"",IF(D888&lt;=H888,"Yes","No"))</f>
        <v/>
      </c>
    </row>
    <row r="889">
      <c r="A889" s="22" t="n"/>
      <c r="D889" s="9" t="n"/>
      <c r="E889" s="9" t="n"/>
      <c r="G889" s="9" t="n"/>
      <c r="H889" s="24">
        <f>IF(OR(E889="",F889=""),"",ROUND(E889*(1-IFERROR(VLOOKUP(F889,Settings!$A$2:$C$10,2,FALSE),0))-IFERROR(VLOOKUP(F889,Settings!$A$2:$C$10,3,FALSE),0)-N(G889)-IF(N(G889)&gt;0,Settings!$B$14,0)-Settings!$B$13,2))</f>
        <v/>
      </c>
      <c r="I889" s="23">
        <f>IF(OR(D889="",H889=""),"",IF(D889&lt;=H889,"Yes","No"))</f>
        <v/>
      </c>
    </row>
    <row r="890">
      <c r="A890" s="22" t="n"/>
      <c r="D890" s="9" t="n"/>
      <c r="E890" s="9" t="n"/>
      <c r="G890" s="9" t="n"/>
      <c r="H890" s="24">
        <f>IF(OR(E890="",F890=""),"",ROUND(E890*(1-IFERROR(VLOOKUP(F890,Settings!$A$2:$C$10,2,FALSE),0))-IFERROR(VLOOKUP(F890,Settings!$A$2:$C$10,3,FALSE),0)-N(G890)-IF(N(G890)&gt;0,Settings!$B$14,0)-Settings!$B$13,2))</f>
        <v/>
      </c>
      <c r="I890" s="23">
        <f>IF(OR(D890="",H890=""),"",IF(D890&lt;=H890,"Yes","No"))</f>
        <v/>
      </c>
    </row>
    <row r="891">
      <c r="A891" s="22" t="n"/>
      <c r="D891" s="9" t="n"/>
      <c r="E891" s="9" t="n"/>
      <c r="G891" s="9" t="n"/>
      <c r="H891" s="24">
        <f>IF(OR(E891="",F891=""),"",ROUND(E891*(1-IFERROR(VLOOKUP(F891,Settings!$A$2:$C$10,2,FALSE),0))-IFERROR(VLOOKUP(F891,Settings!$A$2:$C$10,3,FALSE),0)-N(G891)-IF(N(G891)&gt;0,Settings!$B$14,0)-Settings!$B$13,2))</f>
        <v/>
      </c>
      <c r="I891" s="23">
        <f>IF(OR(D891="",H891=""),"",IF(D891&lt;=H891,"Yes","No"))</f>
        <v/>
      </c>
    </row>
    <row r="892">
      <c r="A892" s="22" t="n"/>
      <c r="D892" s="9" t="n"/>
      <c r="E892" s="9" t="n"/>
      <c r="G892" s="9" t="n"/>
      <c r="H892" s="24">
        <f>IF(OR(E892="",F892=""),"",ROUND(E892*(1-IFERROR(VLOOKUP(F892,Settings!$A$2:$C$10,2,FALSE),0))-IFERROR(VLOOKUP(F892,Settings!$A$2:$C$10,3,FALSE),0)-N(G892)-IF(N(G892)&gt;0,Settings!$B$14,0)-Settings!$B$13,2))</f>
        <v/>
      </c>
      <c r="I892" s="23">
        <f>IF(OR(D892="",H892=""),"",IF(D892&lt;=H892,"Yes","No"))</f>
        <v/>
      </c>
    </row>
    <row r="893">
      <c r="A893" s="22" t="n"/>
      <c r="D893" s="9" t="n"/>
      <c r="E893" s="9" t="n"/>
      <c r="G893" s="9" t="n"/>
      <c r="H893" s="24">
        <f>IF(OR(E893="",F893=""),"",ROUND(E893*(1-IFERROR(VLOOKUP(F893,Settings!$A$2:$C$10,2,FALSE),0))-IFERROR(VLOOKUP(F893,Settings!$A$2:$C$10,3,FALSE),0)-N(G893)-IF(N(G893)&gt;0,Settings!$B$14,0)-Settings!$B$13,2))</f>
        <v/>
      </c>
      <c r="I893" s="23">
        <f>IF(OR(D893="",H893=""),"",IF(D893&lt;=H893,"Yes","No"))</f>
        <v/>
      </c>
    </row>
    <row r="894">
      <c r="A894" s="22" t="n"/>
      <c r="D894" s="9" t="n"/>
      <c r="E894" s="9" t="n"/>
      <c r="G894" s="9" t="n"/>
      <c r="H894" s="24">
        <f>IF(OR(E894="",F894=""),"",ROUND(E894*(1-IFERROR(VLOOKUP(F894,Settings!$A$2:$C$10,2,FALSE),0))-IFERROR(VLOOKUP(F894,Settings!$A$2:$C$10,3,FALSE),0)-N(G894)-IF(N(G894)&gt;0,Settings!$B$14,0)-Settings!$B$13,2))</f>
        <v/>
      </c>
      <c r="I894" s="23">
        <f>IF(OR(D894="",H894=""),"",IF(D894&lt;=H894,"Yes","No"))</f>
        <v/>
      </c>
    </row>
    <row r="895">
      <c r="A895" s="22" t="n"/>
      <c r="D895" s="9" t="n"/>
      <c r="E895" s="9" t="n"/>
      <c r="G895" s="9" t="n"/>
      <c r="H895" s="24">
        <f>IF(OR(E895="",F895=""),"",ROUND(E895*(1-IFERROR(VLOOKUP(F895,Settings!$A$2:$C$10,2,FALSE),0))-IFERROR(VLOOKUP(F895,Settings!$A$2:$C$10,3,FALSE),0)-N(G895)-IF(N(G895)&gt;0,Settings!$B$14,0)-Settings!$B$13,2))</f>
        <v/>
      </c>
      <c r="I895" s="23">
        <f>IF(OR(D895="",H895=""),"",IF(D895&lt;=H895,"Yes","No"))</f>
        <v/>
      </c>
    </row>
    <row r="896">
      <c r="A896" s="22" t="n"/>
      <c r="D896" s="9" t="n"/>
      <c r="E896" s="9" t="n"/>
      <c r="G896" s="9" t="n"/>
      <c r="H896" s="24">
        <f>IF(OR(E896="",F896=""),"",ROUND(E896*(1-IFERROR(VLOOKUP(F896,Settings!$A$2:$C$10,2,FALSE),0))-IFERROR(VLOOKUP(F896,Settings!$A$2:$C$10,3,FALSE),0)-N(G896)-IF(N(G896)&gt;0,Settings!$B$14,0)-Settings!$B$13,2))</f>
        <v/>
      </c>
      <c r="I896" s="23">
        <f>IF(OR(D896="",H896=""),"",IF(D896&lt;=H896,"Yes","No"))</f>
        <v/>
      </c>
    </row>
    <row r="897">
      <c r="A897" s="22" t="n"/>
      <c r="D897" s="9" t="n"/>
      <c r="E897" s="9" t="n"/>
      <c r="G897" s="9" t="n"/>
      <c r="H897" s="24">
        <f>IF(OR(E897="",F897=""),"",ROUND(E897*(1-IFERROR(VLOOKUP(F897,Settings!$A$2:$C$10,2,FALSE),0))-IFERROR(VLOOKUP(F897,Settings!$A$2:$C$10,3,FALSE),0)-N(G897)-IF(N(G897)&gt;0,Settings!$B$14,0)-Settings!$B$13,2))</f>
        <v/>
      </c>
      <c r="I897" s="23">
        <f>IF(OR(D897="",H897=""),"",IF(D897&lt;=H897,"Yes","No"))</f>
        <v/>
      </c>
    </row>
    <row r="898">
      <c r="A898" s="22" t="n"/>
      <c r="D898" s="9" t="n"/>
      <c r="E898" s="9" t="n"/>
      <c r="G898" s="9" t="n"/>
      <c r="H898" s="24">
        <f>IF(OR(E898="",F898=""),"",ROUND(E898*(1-IFERROR(VLOOKUP(F898,Settings!$A$2:$C$10,2,FALSE),0))-IFERROR(VLOOKUP(F898,Settings!$A$2:$C$10,3,FALSE),0)-N(G898)-IF(N(G898)&gt;0,Settings!$B$14,0)-Settings!$B$13,2))</f>
        <v/>
      </c>
      <c r="I898" s="23">
        <f>IF(OR(D898="",H898=""),"",IF(D898&lt;=H898,"Yes","No"))</f>
        <v/>
      </c>
    </row>
    <row r="899">
      <c r="A899" s="22" t="n"/>
      <c r="D899" s="9" t="n"/>
      <c r="E899" s="9" t="n"/>
      <c r="G899" s="9" t="n"/>
      <c r="H899" s="24">
        <f>IF(OR(E899="",F899=""),"",ROUND(E899*(1-IFERROR(VLOOKUP(F899,Settings!$A$2:$C$10,2,FALSE),0))-IFERROR(VLOOKUP(F899,Settings!$A$2:$C$10,3,FALSE),0)-N(G899)-IF(N(G899)&gt;0,Settings!$B$14,0)-Settings!$B$13,2))</f>
        <v/>
      </c>
      <c r="I899" s="23">
        <f>IF(OR(D899="",H899=""),"",IF(D899&lt;=H899,"Yes","No"))</f>
        <v/>
      </c>
    </row>
    <row r="900">
      <c r="A900" s="22" t="n"/>
      <c r="D900" s="9" t="n"/>
      <c r="E900" s="9" t="n"/>
      <c r="G900" s="9" t="n"/>
      <c r="H900" s="24">
        <f>IF(OR(E900="",F900=""),"",ROUND(E900*(1-IFERROR(VLOOKUP(F900,Settings!$A$2:$C$10,2,FALSE),0))-IFERROR(VLOOKUP(F900,Settings!$A$2:$C$10,3,FALSE),0)-N(G900)-IF(N(G900)&gt;0,Settings!$B$14,0)-Settings!$B$13,2))</f>
        <v/>
      </c>
      <c r="I900" s="23">
        <f>IF(OR(D900="",H900=""),"",IF(D900&lt;=H900,"Yes","No"))</f>
        <v/>
      </c>
    </row>
    <row r="901">
      <c r="A901" s="22" t="n"/>
      <c r="D901" s="9" t="n"/>
      <c r="E901" s="9" t="n"/>
      <c r="G901" s="9" t="n"/>
      <c r="H901" s="24">
        <f>IF(OR(E901="",F901=""),"",ROUND(E901*(1-IFERROR(VLOOKUP(F901,Settings!$A$2:$C$10,2,FALSE),0))-IFERROR(VLOOKUP(F901,Settings!$A$2:$C$10,3,FALSE),0)-N(G901)-IF(N(G901)&gt;0,Settings!$B$14,0)-Settings!$B$13,2))</f>
        <v/>
      </c>
      <c r="I901" s="23">
        <f>IF(OR(D901="",H901=""),"",IF(D901&lt;=H901,"Yes","No"))</f>
        <v/>
      </c>
    </row>
    <row r="902">
      <c r="A902" s="22" t="n"/>
      <c r="D902" s="9" t="n"/>
      <c r="E902" s="9" t="n"/>
      <c r="G902" s="9" t="n"/>
      <c r="H902" s="24">
        <f>IF(OR(E902="",F902=""),"",ROUND(E902*(1-IFERROR(VLOOKUP(F902,Settings!$A$2:$C$10,2,FALSE),0))-IFERROR(VLOOKUP(F902,Settings!$A$2:$C$10,3,FALSE),0)-N(G902)-IF(N(G902)&gt;0,Settings!$B$14,0)-Settings!$B$13,2))</f>
        <v/>
      </c>
      <c r="I902" s="23">
        <f>IF(OR(D902="",H902=""),"",IF(D902&lt;=H902,"Yes","No"))</f>
        <v/>
      </c>
    </row>
    <row r="903">
      <c r="A903" s="22" t="n"/>
      <c r="D903" s="9" t="n"/>
      <c r="E903" s="9" t="n"/>
      <c r="G903" s="9" t="n"/>
      <c r="H903" s="24">
        <f>IF(OR(E903="",F903=""),"",ROUND(E903*(1-IFERROR(VLOOKUP(F903,Settings!$A$2:$C$10,2,FALSE),0))-IFERROR(VLOOKUP(F903,Settings!$A$2:$C$10,3,FALSE),0)-N(G903)-IF(N(G903)&gt;0,Settings!$B$14,0)-Settings!$B$13,2))</f>
        <v/>
      </c>
      <c r="I903" s="23">
        <f>IF(OR(D903="",H903=""),"",IF(D903&lt;=H903,"Yes","No"))</f>
        <v/>
      </c>
    </row>
    <row r="904">
      <c r="A904" s="22" t="n"/>
      <c r="D904" s="9" t="n"/>
      <c r="E904" s="9" t="n"/>
      <c r="G904" s="9" t="n"/>
      <c r="H904" s="24">
        <f>IF(OR(E904="",F904=""),"",ROUND(E904*(1-IFERROR(VLOOKUP(F904,Settings!$A$2:$C$10,2,FALSE),0))-IFERROR(VLOOKUP(F904,Settings!$A$2:$C$10,3,FALSE),0)-N(G904)-IF(N(G904)&gt;0,Settings!$B$14,0)-Settings!$B$13,2))</f>
        <v/>
      </c>
      <c r="I904" s="23">
        <f>IF(OR(D904="",H904=""),"",IF(D904&lt;=H904,"Yes","No"))</f>
        <v/>
      </c>
    </row>
    <row r="905">
      <c r="A905" s="22" t="n"/>
      <c r="D905" s="9" t="n"/>
      <c r="E905" s="9" t="n"/>
      <c r="G905" s="9" t="n"/>
      <c r="H905" s="24">
        <f>IF(OR(E905="",F905=""),"",ROUND(E905*(1-IFERROR(VLOOKUP(F905,Settings!$A$2:$C$10,2,FALSE),0))-IFERROR(VLOOKUP(F905,Settings!$A$2:$C$10,3,FALSE),0)-N(G905)-IF(N(G905)&gt;0,Settings!$B$14,0)-Settings!$B$13,2))</f>
        <v/>
      </c>
      <c r="I905" s="23">
        <f>IF(OR(D905="",H905=""),"",IF(D905&lt;=H905,"Yes","No"))</f>
        <v/>
      </c>
    </row>
    <row r="906">
      <c r="A906" s="22" t="n"/>
      <c r="D906" s="9" t="n"/>
      <c r="E906" s="9" t="n"/>
      <c r="G906" s="9" t="n"/>
      <c r="H906" s="24">
        <f>IF(OR(E906="",F906=""),"",ROUND(E906*(1-IFERROR(VLOOKUP(F906,Settings!$A$2:$C$10,2,FALSE),0))-IFERROR(VLOOKUP(F906,Settings!$A$2:$C$10,3,FALSE),0)-N(G906)-IF(N(G906)&gt;0,Settings!$B$14,0)-Settings!$B$13,2))</f>
        <v/>
      </c>
      <c r="I906" s="23">
        <f>IF(OR(D906="",H906=""),"",IF(D906&lt;=H906,"Yes","No"))</f>
        <v/>
      </c>
    </row>
    <row r="907">
      <c r="A907" s="22" t="n"/>
      <c r="D907" s="9" t="n"/>
      <c r="E907" s="9" t="n"/>
      <c r="G907" s="9" t="n"/>
      <c r="H907" s="24">
        <f>IF(OR(E907="",F907=""),"",ROUND(E907*(1-IFERROR(VLOOKUP(F907,Settings!$A$2:$C$10,2,FALSE),0))-IFERROR(VLOOKUP(F907,Settings!$A$2:$C$10,3,FALSE),0)-N(G907)-IF(N(G907)&gt;0,Settings!$B$14,0)-Settings!$B$13,2))</f>
        <v/>
      </c>
      <c r="I907" s="23">
        <f>IF(OR(D907="",H907=""),"",IF(D907&lt;=H907,"Yes","No"))</f>
        <v/>
      </c>
    </row>
    <row r="908">
      <c r="A908" s="22" t="n"/>
      <c r="D908" s="9" t="n"/>
      <c r="E908" s="9" t="n"/>
      <c r="G908" s="9" t="n"/>
      <c r="H908" s="24">
        <f>IF(OR(E908="",F908=""),"",ROUND(E908*(1-IFERROR(VLOOKUP(F908,Settings!$A$2:$C$10,2,FALSE),0))-IFERROR(VLOOKUP(F908,Settings!$A$2:$C$10,3,FALSE),0)-N(G908)-IF(N(G908)&gt;0,Settings!$B$14,0)-Settings!$B$13,2))</f>
        <v/>
      </c>
      <c r="I908" s="23">
        <f>IF(OR(D908="",H908=""),"",IF(D908&lt;=H908,"Yes","No"))</f>
        <v/>
      </c>
    </row>
    <row r="909">
      <c r="A909" s="22" t="n"/>
      <c r="D909" s="9" t="n"/>
      <c r="E909" s="9" t="n"/>
      <c r="G909" s="9" t="n"/>
      <c r="H909" s="24">
        <f>IF(OR(E909="",F909=""),"",ROUND(E909*(1-IFERROR(VLOOKUP(F909,Settings!$A$2:$C$10,2,FALSE),0))-IFERROR(VLOOKUP(F909,Settings!$A$2:$C$10,3,FALSE),0)-N(G909)-IF(N(G909)&gt;0,Settings!$B$14,0)-Settings!$B$13,2))</f>
        <v/>
      </c>
      <c r="I909" s="23">
        <f>IF(OR(D909="",H909=""),"",IF(D909&lt;=H909,"Yes","No"))</f>
        <v/>
      </c>
    </row>
    <row r="910">
      <c r="A910" s="22" t="n"/>
      <c r="D910" s="9" t="n"/>
      <c r="E910" s="9" t="n"/>
      <c r="G910" s="9" t="n"/>
      <c r="H910" s="24">
        <f>IF(OR(E910="",F910=""),"",ROUND(E910*(1-IFERROR(VLOOKUP(F910,Settings!$A$2:$C$10,2,FALSE),0))-IFERROR(VLOOKUP(F910,Settings!$A$2:$C$10,3,FALSE),0)-N(G910)-IF(N(G910)&gt;0,Settings!$B$14,0)-Settings!$B$13,2))</f>
        <v/>
      </c>
      <c r="I910" s="23">
        <f>IF(OR(D910="",H910=""),"",IF(D910&lt;=H910,"Yes","No"))</f>
        <v/>
      </c>
    </row>
    <row r="911">
      <c r="A911" s="22" t="n"/>
      <c r="D911" s="9" t="n"/>
      <c r="E911" s="9" t="n"/>
      <c r="G911" s="9" t="n"/>
      <c r="H911" s="24">
        <f>IF(OR(E911="",F911=""),"",ROUND(E911*(1-IFERROR(VLOOKUP(F911,Settings!$A$2:$C$10,2,FALSE),0))-IFERROR(VLOOKUP(F911,Settings!$A$2:$C$10,3,FALSE),0)-N(G911)-IF(N(G911)&gt;0,Settings!$B$14,0)-Settings!$B$13,2))</f>
        <v/>
      </c>
      <c r="I911" s="23">
        <f>IF(OR(D911="",H911=""),"",IF(D911&lt;=H911,"Yes","No"))</f>
        <v/>
      </c>
    </row>
    <row r="912">
      <c r="A912" s="22" t="n"/>
      <c r="D912" s="9" t="n"/>
      <c r="E912" s="9" t="n"/>
      <c r="G912" s="9" t="n"/>
      <c r="H912" s="24">
        <f>IF(OR(E912="",F912=""),"",ROUND(E912*(1-IFERROR(VLOOKUP(F912,Settings!$A$2:$C$10,2,FALSE),0))-IFERROR(VLOOKUP(F912,Settings!$A$2:$C$10,3,FALSE),0)-N(G912)-IF(N(G912)&gt;0,Settings!$B$14,0)-Settings!$B$13,2))</f>
        <v/>
      </c>
      <c r="I912" s="23">
        <f>IF(OR(D912="",H912=""),"",IF(D912&lt;=H912,"Yes","No"))</f>
        <v/>
      </c>
    </row>
    <row r="913">
      <c r="A913" s="22" t="n"/>
      <c r="D913" s="9" t="n"/>
      <c r="E913" s="9" t="n"/>
      <c r="G913" s="9" t="n"/>
      <c r="H913" s="24">
        <f>IF(OR(E913="",F913=""),"",ROUND(E913*(1-IFERROR(VLOOKUP(F913,Settings!$A$2:$C$10,2,FALSE),0))-IFERROR(VLOOKUP(F913,Settings!$A$2:$C$10,3,FALSE),0)-N(G913)-IF(N(G913)&gt;0,Settings!$B$14,0)-Settings!$B$13,2))</f>
        <v/>
      </c>
      <c r="I913" s="23">
        <f>IF(OR(D913="",H913=""),"",IF(D913&lt;=H913,"Yes","No"))</f>
        <v/>
      </c>
    </row>
    <row r="914">
      <c r="A914" s="22" t="n"/>
      <c r="D914" s="9" t="n"/>
      <c r="E914" s="9" t="n"/>
      <c r="G914" s="9" t="n"/>
      <c r="H914" s="24">
        <f>IF(OR(E914="",F914=""),"",ROUND(E914*(1-IFERROR(VLOOKUP(F914,Settings!$A$2:$C$10,2,FALSE),0))-IFERROR(VLOOKUP(F914,Settings!$A$2:$C$10,3,FALSE),0)-N(G914)-IF(N(G914)&gt;0,Settings!$B$14,0)-Settings!$B$13,2))</f>
        <v/>
      </c>
      <c r="I914" s="23">
        <f>IF(OR(D914="",H914=""),"",IF(D914&lt;=H914,"Yes","No"))</f>
        <v/>
      </c>
    </row>
    <row r="915">
      <c r="A915" s="22" t="n"/>
      <c r="D915" s="9" t="n"/>
      <c r="E915" s="9" t="n"/>
      <c r="G915" s="9" t="n"/>
      <c r="H915" s="24">
        <f>IF(OR(E915="",F915=""),"",ROUND(E915*(1-IFERROR(VLOOKUP(F915,Settings!$A$2:$C$10,2,FALSE),0))-IFERROR(VLOOKUP(F915,Settings!$A$2:$C$10,3,FALSE),0)-N(G915)-IF(N(G915)&gt;0,Settings!$B$14,0)-Settings!$B$13,2))</f>
        <v/>
      </c>
      <c r="I915" s="23">
        <f>IF(OR(D915="",H915=""),"",IF(D915&lt;=H915,"Yes","No"))</f>
        <v/>
      </c>
    </row>
    <row r="916">
      <c r="A916" s="22" t="n"/>
      <c r="D916" s="9" t="n"/>
      <c r="E916" s="9" t="n"/>
      <c r="G916" s="9" t="n"/>
      <c r="H916" s="24">
        <f>IF(OR(E916="",F916=""),"",ROUND(E916*(1-IFERROR(VLOOKUP(F916,Settings!$A$2:$C$10,2,FALSE),0))-IFERROR(VLOOKUP(F916,Settings!$A$2:$C$10,3,FALSE),0)-N(G916)-IF(N(G916)&gt;0,Settings!$B$14,0)-Settings!$B$13,2))</f>
        <v/>
      </c>
      <c r="I916" s="23">
        <f>IF(OR(D916="",H916=""),"",IF(D916&lt;=H916,"Yes","No"))</f>
        <v/>
      </c>
    </row>
    <row r="917">
      <c r="A917" s="22" t="n"/>
      <c r="D917" s="9" t="n"/>
      <c r="E917" s="9" t="n"/>
      <c r="G917" s="9" t="n"/>
      <c r="H917" s="24">
        <f>IF(OR(E917="",F917=""),"",ROUND(E917*(1-IFERROR(VLOOKUP(F917,Settings!$A$2:$C$10,2,FALSE),0))-IFERROR(VLOOKUP(F917,Settings!$A$2:$C$10,3,FALSE),0)-N(G917)-IF(N(G917)&gt;0,Settings!$B$14,0)-Settings!$B$13,2))</f>
        <v/>
      </c>
      <c r="I917" s="23">
        <f>IF(OR(D917="",H917=""),"",IF(D917&lt;=H917,"Yes","No"))</f>
        <v/>
      </c>
    </row>
    <row r="918">
      <c r="A918" s="22" t="n"/>
      <c r="D918" s="9" t="n"/>
      <c r="E918" s="9" t="n"/>
      <c r="G918" s="9" t="n"/>
      <c r="H918" s="24">
        <f>IF(OR(E918="",F918=""),"",ROUND(E918*(1-IFERROR(VLOOKUP(F918,Settings!$A$2:$C$10,2,FALSE),0))-IFERROR(VLOOKUP(F918,Settings!$A$2:$C$10,3,FALSE),0)-N(G918)-IF(N(G918)&gt;0,Settings!$B$14,0)-Settings!$B$13,2))</f>
        <v/>
      </c>
      <c r="I918" s="23">
        <f>IF(OR(D918="",H918=""),"",IF(D918&lt;=H918,"Yes","No"))</f>
        <v/>
      </c>
    </row>
    <row r="919">
      <c r="A919" s="22" t="n"/>
      <c r="D919" s="9" t="n"/>
      <c r="E919" s="9" t="n"/>
      <c r="G919" s="9" t="n"/>
      <c r="H919" s="24">
        <f>IF(OR(E919="",F919=""),"",ROUND(E919*(1-IFERROR(VLOOKUP(F919,Settings!$A$2:$C$10,2,FALSE),0))-IFERROR(VLOOKUP(F919,Settings!$A$2:$C$10,3,FALSE),0)-N(G919)-IF(N(G919)&gt;0,Settings!$B$14,0)-Settings!$B$13,2))</f>
        <v/>
      </c>
      <c r="I919" s="23">
        <f>IF(OR(D919="",H919=""),"",IF(D919&lt;=H919,"Yes","No"))</f>
        <v/>
      </c>
    </row>
    <row r="920">
      <c r="A920" s="22" t="n"/>
      <c r="D920" s="9" t="n"/>
      <c r="E920" s="9" t="n"/>
      <c r="G920" s="9" t="n"/>
      <c r="H920" s="24">
        <f>IF(OR(E920="",F920=""),"",ROUND(E920*(1-IFERROR(VLOOKUP(F920,Settings!$A$2:$C$10,2,FALSE),0))-IFERROR(VLOOKUP(F920,Settings!$A$2:$C$10,3,FALSE),0)-N(G920)-IF(N(G920)&gt;0,Settings!$B$14,0)-Settings!$B$13,2))</f>
        <v/>
      </c>
      <c r="I920" s="23">
        <f>IF(OR(D920="",H920=""),"",IF(D920&lt;=H920,"Yes","No"))</f>
        <v/>
      </c>
    </row>
    <row r="921">
      <c r="A921" s="22" t="n"/>
      <c r="D921" s="9" t="n"/>
      <c r="E921" s="9" t="n"/>
      <c r="G921" s="9" t="n"/>
      <c r="H921" s="24">
        <f>IF(OR(E921="",F921=""),"",ROUND(E921*(1-IFERROR(VLOOKUP(F921,Settings!$A$2:$C$10,2,FALSE),0))-IFERROR(VLOOKUP(F921,Settings!$A$2:$C$10,3,FALSE),0)-N(G921)-IF(N(G921)&gt;0,Settings!$B$14,0)-Settings!$B$13,2))</f>
        <v/>
      </c>
      <c r="I921" s="23">
        <f>IF(OR(D921="",H921=""),"",IF(D921&lt;=H921,"Yes","No"))</f>
        <v/>
      </c>
    </row>
    <row r="922">
      <c r="A922" s="22" t="n"/>
      <c r="D922" s="9" t="n"/>
      <c r="E922" s="9" t="n"/>
      <c r="G922" s="9" t="n"/>
      <c r="H922" s="24">
        <f>IF(OR(E922="",F922=""),"",ROUND(E922*(1-IFERROR(VLOOKUP(F922,Settings!$A$2:$C$10,2,FALSE),0))-IFERROR(VLOOKUP(F922,Settings!$A$2:$C$10,3,FALSE),0)-N(G922)-IF(N(G922)&gt;0,Settings!$B$14,0)-Settings!$B$13,2))</f>
        <v/>
      </c>
      <c r="I922" s="23">
        <f>IF(OR(D922="",H922=""),"",IF(D922&lt;=H922,"Yes","No"))</f>
        <v/>
      </c>
    </row>
    <row r="923">
      <c r="A923" s="22" t="n"/>
      <c r="D923" s="9" t="n"/>
      <c r="E923" s="9" t="n"/>
      <c r="G923" s="9" t="n"/>
      <c r="H923" s="24">
        <f>IF(OR(E923="",F923=""),"",ROUND(E923*(1-IFERROR(VLOOKUP(F923,Settings!$A$2:$C$10,2,FALSE),0))-IFERROR(VLOOKUP(F923,Settings!$A$2:$C$10,3,FALSE),0)-N(G923)-IF(N(G923)&gt;0,Settings!$B$14,0)-Settings!$B$13,2))</f>
        <v/>
      </c>
      <c r="I923" s="23">
        <f>IF(OR(D923="",H923=""),"",IF(D923&lt;=H923,"Yes","No"))</f>
        <v/>
      </c>
    </row>
    <row r="924">
      <c r="A924" s="22" t="n"/>
      <c r="D924" s="9" t="n"/>
      <c r="E924" s="9" t="n"/>
      <c r="G924" s="9" t="n"/>
      <c r="H924" s="24">
        <f>IF(OR(E924="",F924=""),"",ROUND(E924*(1-IFERROR(VLOOKUP(F924,Settings!$A$2:$C$10,2,FALSE),0))-IFERROR(VLOOKUP(F924,Settings!$A$2:$C$10,3,FALSE),0)-N(G924)-IF(N(G924)&gt;0,Settings!$B$14,0)-Settings!$B$13,2))</f>
        <v/>
      </c>
      <c r="I924" s="23">
        <f>IF(OR(D924="",H924=""),"",IF(D924&lt;=H924,"Yes","No"))</f>
        <v/>
      </c>
    </row>
    <row r="925">
      <c r="A925" s="22" t="n"/>
      <c r="D925" s="9" t="n"/>
      <c r="E925" s="9" t="n"/>
      <c r="G925" s="9" t="n"/>
      <c r="H925" s="24">
        <f>IF(OR(E925="",F925=""),"",ROUND(E925*(1-IFERROR(VLOOKUP(F925,Settings!$A$2:$C$10,2,FALSE),0))-IFERROR(VLOOKUP(F925,Settings!$A$2:$C$10,3,FALSE),0)-N(G925)-IF(N(G925)&gt;0,Settings!$B$14,0)-Settings!$B$13,2))</f>
        <v/>
      </c>
      <c r="I925" s="23">
        <f>IF(OR(D925="",H925=""),"",IF(D925&lt;=H925,"Yes","No"))</f>
        <v/>
      </c>
    </row>
    <row r="926">
      <c r="A926" s="22" t="n"/>
      <c r="D926" s="9" t="n"/>
      <c r="E926" s="9" t="n"/>
      <c r="G926" s="9" t="n"/>
      <c r="H926" s="24">
        <f>IF(OR(E926="",F926=""),"",ROUND(E926*(1-IFERROR(VLOOKUP(F926,Settings!$A$2:$C$10,2,FALSE),0))-IFERROR(VLOOKUP(F926,Settings!$A$2:$C$10,3,FALSE),0)-N(G926)-IF(N(G926)&gt;0,Settings!$B$14,0)-Settings!$B$13,2))</f>
        <v/>
      </c>
      <c r="I926" s="23">
        <f>IF(OR(D926="",H926=""),"",IF(D926&lt;=H926,"Yes","No"))</f>
        <v/>
      </c>
    </row>
    <row r="927">
      <c r="A927" s="22" t="n"/>
      <c r="D927" s="9" t="n"/>
      <c r="E927" s="9" t="n"/>
      <c r="G927" s="9" t="n"/>
      <c r="H927" s="24">
        <f>IF(OR(E927="",F927=""),"",ROUND(E927*(1-IFERROR(VLOOKUP(F927,Settings!$A$2:$C$10,2,FALSE),0))-IFERROR(VLOOKUP(F927,Settings!$A$2:$C$10,3,FALSE),0)-N(G927)-IF(N(G927)&gt;0,Settings!$B$14,0)-Settings!$B$13,2))</f>
        <v/>
      </c>
      <c r="I927" s="23">
        <f>IF(OR(D927="",H927=""),"",IF(D927&lt;=H927,"Yes","No"))</f>
        <v/>
      </c>
    </row>
    <row r="928">
      <c r="A928" s="22" t="n"/>
      <c r="D928" s="9" t="n"/>
      <c r="E928" s="9" t="n"/>
      <c r="G928" s="9" t="n"/>
      <c r="H928" s="24">
        <f>IF(OR(E928="",F928=""),"",ROUND(E928*(1-IFERROR(VLOOKUP(F928,Settings!$A$2:$C$10,2,FALSE),0))-IFERROR(VLOOKUP(F928,Settings!$A$2:$C$10,3,FALSE),0)-N(G928)-IF(N(G928)&gt;0,Settings!$B$14,0)-Settings!$B$13,2))</f>
        <v/>
      </c>
      <c r="I928" s="23">
        <f>IF(OR(D928="",H928=""),"",IF(D928&lt;=H928,"Yes","No"))</f>
        <v/>
      </c>
    </row>
    <row r="929">
      <c r="A929" s="22" t="n"/>
      <c r="D929" s="9" t="n"/>
      <c r="E929" s="9" t="n"/>
      <c r="G929" s="9" t="n"/>
      <c r="H929" s="24">
        <f>IF(OR(E929="",F929=""),"",ROUND(E929*(1-IFERROR(VLOOKUP(F929,Settings!$A$2:$C$10,2,FALSE),0))-IFERROR(VLOOKUP(F929,Settings!$A$2:$C$10,3,FALSE),0)-N(G929)-IF(N(G929)&gt;0,Settings!$B$14,0)-Settings!$B$13,2))</f>
        <v/>
      </c>
      <c r="I929" s="23">
        <f>IF(OR(D929="",H929=""),"",IF(D929&lt;=H929,"Yes","No"))</f>
        <v/>
      </c>
    </row>
    <row r="930">
      <c r="A930" s="22" t="n"/>
      <c r="D930" s="9" t="n"/>
      <c r="E930" s="9" t="n"/>
      <c r="G930" s="9" t="n"/>
      <c r="H930" s="24">
        <f>IF(OR(E930="",F930=""),"",ROUND(E930*(1-IFERROR(VLOOKUP(F930,Settings!$A$2:$C$10,2,FALSE),0))-IFERROR(VLOOKUP(F930,Settings!$A$2:$C$10,3,FALSE),0)-N(G930)-IF(N(G930)&gt;0,Settings!$B$14,0)-Settings!$B$13,2))</f>
        <v/>
      </c>
      <c r="I930" s="23">
        <f>IF(OR(D930="",H930=""),"",IF(D930&lt;=H930,"Yes","No"))</f>
        <v/>
      </c>
    </row>
    <row r="931">
      <c r="A931" s="22" t="n"/>
      <c r="D931" s="9" t="n"/>
      <c r="E931" s="9" t="n"/>
      <c r="G931" s="9" t="n"/>
      <c r="H931" s="24">
        <f>IF(OR(E931="",F931=""),"",ROUND(E931*(1-IFERROR(VLOOKUP(F931,Settings!$A$2:$C$10,2,FALSE),0))-IFERROR(VLOOKUP(F931,Settings!$A$2:$C$10,3,FALSE),0)-N(G931)-IF(N(G931)&gt;0,Settings!$B$14,0)-Settings!$B$13,2))</f>
        <v/>
      </c>
      <c r="I931" s="23">
        <f>IF(OR(D931="",H931=""),"",IF(D931&lt;=H931,"Yes","No"))</f>
        <v/>
      </c>
    </row>
    <row r="932">
      <c r="A932" s="22" t="n"/>
      <c r="D932" s="9" t="n"/>
      <c r="E932" s="9" t="n"/>
      <c r="G932" s="9" t="n"/>
      <c r="H932" s="24">
        <f>IF(OR(E932="",F932=""),"",ROUND(E932*(1-IFERROR(VLOOKUP(F932,Settings!$A$2:$C$10,2,FALSE),0))-IFERROR(VLOOKUP(F932,Settings!$A$2:$C$10,3,FALSE),0)-N(G932)-IF(N(G932)&gt;0,Settings!$B$14,0)-Settings!$B$13,2))</f>
        <v/>
      </c>
      <c r="I932" s="23">
        <f>IF(OR(D932="",H932=""),"",IF(D932&lt;=H932,"Yes","No"))</f>
        <v/>
      </c>
    </row>
    <row r="933">
      <c r="A933" s="22" t="n"/>
      <c r="D933" s="9" t="n"/>
      <c r="E933" s="9" t="n"/>
      <c r="G933" s="9" t="n"/>
      <c r="H933" s="24">
        <f>IF(OR(E933="",F933=""),"",ROUND(E933*(1-IFERROR(VLOOKUP(F933,Settings!$A$2:$C$10,2,FALSE),0))-IFERROR(VLOOKUP(F933,Settings!$A$2:$C$10,3,FALSE),0)-N(G933)-IF(N(G933)&gt;0,Settings!$B$14,0)-Settings!$B$13,2))</f>
        <v/>
      </c>
      <c r="I933" s="23">
        <f>IF(OR(D933="",H933=""),"",IF(D933&lt;=H933,"Yes","No"))</f>
        <v/>
      </c>
    </row>
    <row r="934">
      <c r="A934" s="22" t="n"/>
      <c r="D934" s="9" t="n"/>
      <c r="E934" s="9" t="n"/>
      <c r="G934" s="9" t="n"/>
      <c r="H934" s="24">
        <f>IF(OR(E934="",F934=""),"",ROUND(E934*(1-IFERROR(VLOOKUP(F934,Settings!$A$2:$C$10,2,FALSE),0))-IFERROR(VLOOKUP(F934,Settings!$A$2:$C$10,3,FALSE),0)-N(G934)-IF(N(G934)&gt;0,Settings!$B$14,0)-Settings!$B$13,2))</f>
        <v/>
      </c>
      <c r="I934" s="23">
        <f>IF(OR(D934="",H934=""),"",IF(D934&lt;=H934,"Yes","No"))</f>
        <v/>
      </c>
    </row>
    <row r="935">
      <c r="A935" s="22" t="n"/>
      <c r="D935" s="9" t="n"/>
      <c r="E935" s="9" t="n"/>
      <c r="G935" s="9" t="n"/>
      <c r="H935" s="24">
        <f>IF(OR(E935="",F935=""),"",ROUND(E935*(1-IFERROR(VLOOKUP(F935,Settings!$A$2:$C$10,2,FALSE),0))-IFERROR(VLOOKUP(F935,Settings!$A$2:$C$10,3,FALSE),0)-N(G935)-IF(N(G935)&gt;0,Settings!$B$14,0)-Settings!$B$13,2))</f>
        <v/>
      </c>
      <c r="I935" s="23">
        <f>IF(OR(D935="",H935=""),"",IF(D935&lt;=H935,"Yes","No"))</f>
        <v/>
      </c>
    </row>
    <row r="936">
      <c r="A936" s="22" t="n"/>
      <c r="D936" s="9" t="n"/>
      <c r="E936" s="9" t="n"/>
      <c r="G936" s="9" t="n"/>
      <c r="H936" s="24">
        <f>IF(OR(E936="",F936=""),"",ROUND(E936*(1-IFERROR(VLOOKUP(F936,Settings!$A$2:$C$10,2,FALSE),0))-IFERROR(VLOOKUP(F936,Settings!$A$2:$C$10,3,FALSE),0)-N(G936)-IF(N(G936)&gt;0,Settings!$B$14,0)-Settings!$B$13,2))</f>
        <v/>
      </c>
      <c r="I936" s="23">
        <f>IF(OR(D936="",H936=""),"",IF(D936&lt;=H936,"Yes","No"))</f>
        <v/>
      </c>
    </row>
    <row r="937">
      <c r="A937" s="22" t="n"/>
      <c r="D937" s="9" t="n"/>
      <c r="E937" s="9" t="n"/>
      <c r="G937" s="9" t="n"/>
      <c r="H937" s="24">
        <f>IF(OR(E937="",F937=""),"",ROUND(E937*(1-IFERROR(VLOOKUP(F937,Settings!$A$2:$C$10,2,FALSE),0))-IFERROR(VLOOKUP(F937,Settings!$A$2:$C$10,3,FALSE),0)-N(G937)-IF(N(G937)&gt;0,Settings!$B$14,0)-Settings!$B$13,2))</f>
        <v/>
      </c>
      <c r="I937" s="23">
        <f>IF(OR(D937="",H937=""),"",IF(D937&lt;=H937,"Yes","No"))</f>
        <v/>
      </c>
    </row>
    <row r="938">
      <c r="A938" s="22" t="n"/>
      <c r="D938" s="9" t="n"/>
      <c r="E938" s="9" t="n"/>
      <c r="G938" s="9" t="n"/>
      <c r="H938" s="24">
        <f>IF(OR(E938="",F938=""),"",ROUND(E938*(1-IFERROR(VLOOKUP(F938,Settings!$A$2:$C$10,2,FALSE),0))-IFERROR(VLOOKUP(F938,Settings!$A$2:$C$10,3,FALSE),0)-N(G938)-IF(N(G938)&gt;0,Settings!$B$14,0)-Settings!$B$13,2))</f>
        <v/>
      </c>
      <c r="I938" s="23">
        <f>IF(OR(D938="",H938=""),"",IF(D938&lt;=H938,"Yes","No"))</f>
        <v/>
      </c>
    </row>
    <row r="939">
      <c r="A939" s="22" t="n"/>
      <c r="D939" s="9" t="n"/>
      <c r="E939" s="9" t="n"/>
      <c r="G939" s="9" t="n"/>
      <c r="H939" s="24">
        <f>IF(OR(E939="",F939=""),"",ROUND(E939*(1-IFERROR(VLOOKUP(F939,Settings!$A$2:$C$10,2,FALSE),0))-IFERROR(VLOOKUP(F939,Settings!$A$2:$C$10,3,FALSE),0)-N(G939)-IF(N(G939)&gt;0,Settings!$B$14,0)-Settings!$B$13,2))</f>
        <v/>
      </c>
      <c r="I939" s="23">
        <f>IF(OR(D939="",H939=""),"",IF(D939&lt;=H939,"Yes","No"))</f>
        <v/>
      </c>
    </row>
    <row r="940">
      <c r="A940" s="22" t="n"/>
      <c r="D940" s="9" t="n"/>
      <c r="E940" s="9" t="n"/>
      <c r="G940" s="9" t="n"/>
      <c r="H940" s="24">
        <f>IF(OR(E940="",F940=""),"",ROUND(E940*(1-IFERROR(VLOOKUP(F940,Settings!$A$2:$C$10,2,FALSE),0))-IFERROR(VLOOKUP(F940,Settings!$A$2:$C$10,3,FALSE),0)-N(G940)-IF(N(G940)&gt;0,Settings!$B$14,0)-Settings!$B$13,2))</f>
        <v/>
      </c>
      <c r="I940" s="23">
        <f>IF(OR(D940="",H940=""),"",IF(D940&lt;=H940,"Yes","No"))</f>
        <v/>
      </c>
    </row>
    <row r="941">
      <c r="A941" s="22" t="n"/>
      <c r="D941" s="9" t="n"/>
      <c r="E941" s="9" t="n"/>
      <c r="G941" s="9" t="n"/>
      <c r="H941" s="24">
        <f>IF(OR(E941="",F941=""),"",ROUND(E941*(1-IFERROR(VLOOKUP(F941,Settings!$A$2:$C$10,2,FALSE),0))-IFERROR(VLOOKUP(F941,Settings!$A$2:$C$10,3,FALSE),0)-N(G941)-IF(N(G941)&gt;0,Settings!$B$14,0)-Settings!$B$13,2))</f>
        <v/>
      </c>
      <c r="I941" s="23">
        <f>IF(OR(D941="",H941=""),"",IF(D941&lt;=H941,"Yes","No"))</f>
        <v/>
      </c>
    </row>
    <row r="942">
      <c r="A942" s="22" t="n"/>
      <c r="D942" s="9" t="n"/>
      <c r="E942" s="9" t="n"/>
      <c r="G942" s="9" t="n"/>
      <c r="H942" s="24">
        <f>IF(OR(E942="",F942=""),"",ROUND(E942*(1-IFERROR(VLOOKUP(F942,Settings!$A$2:$C$10,2,FALSE),0))-IFERROR(VLOOKUP(F942,Settings!$A$2:$C$10,3,FALSE),0)-N(G942)-IF(N(G942)&gt;0,Settings!$B$14,0)-Settings!$B$13,2))</f>
        <v/>
      </c>
      <c r="I942" s="23">
        <f>IF(OR(D942="",H942=""),"",IF(D942&lt;=H942,"Yes","No"))</f>
        <v/>
      </c>
    </row>
    <row r="943">
      <c r="A943" s="22" t="n"/>
      <c r="D943" s="9" t="n"/>
      <c r="E943" s="9" t="n"/>
      <c r="G943" s="9" t="n"/>
      <c r="H943" s="24">
        <f>IF(OR(E943="",F943=""),"",ROUND(E943*(1-IFERROR(VLOOKUP(F943,Settings!$A$2:$C$10,2,FALSE),0))-IFERROR(VLOOKUP(F943,Settings!$A$2:$C$10,3,FALSE),0)-N(G943)-IF(N(G943)&gt;0,Settings!$B$14,0)-Settings!$B$13,2))</f>
        <v/>
      </c>
      <c r="I943" s="23">
        <f>IF(OR(D943="",H943=""),"",IF(D943&lt;=H943,"Yes","No"))</f>
        <v/>
      </c>
    </row>
    <row r="944">
      <c r="A944" s="22" t="n"/>
      <c r="D944" s="9" t="n"/>
      <c r="E944" s="9" t="n"/>
      <c r="G944" s="9" t="n"/>
      <c r="H944" s="24">
        <f>IF(OR(E944="",F944=""),"",ROUND(E944*(1-IFERROR(VLOOKUP(F944,Settings!$A$2:$C$10,2,FALSE),0))-IFERROR(VLOOKUP(F944,Settings!$A$2:$C$10,3,FALSE),0)-N(G944)-IF(N(G944)&gt;0,Settings!$B$14,0)-Settings!$B$13,2))</f>
        <v/>
      </c>
      <c r="I944" s="23">
        <f>IF(OR(D944="",H944=""),"",IF(D944&lt;=H944,"Yes","No"))</f>
        <v/>
      </c>
    </row>
    <row r="945">
      <c r="A945" s="22" t="n"/>
      <c r="D945" s="9" t="n"/>
      <c r="E945" s="9" t="n"/>
      <c r="G945" s="9" t="n"/>
      <c r="H945" s="24">
        <f>IF(OR(E945="",F945=""),"",ROUND(E945*(1-IFERROR(VLOOKUP(F945,Settings!$A$2:$C$10,2,FALSE),0))-IFERROR(VLOOKUP(F945,Settings!$A$2:$C$10,3,FALSE),0)-N(G945)-IF(N(G945)&gt;0,Settings!$B$14,0)-Settings!$B$13,2))</f>
        <v/>
      </c>
      <c r="I945" s="23">
        <f>IF(OR(D945="",H945=""),"",IF(D945&lt;=H945,"Yes","No"))</f>
        <v/>
      </c>
    </row>
    <row r="946">
      <c r="A946" s="22" t="n"/>
      <c r="D946" s="9" t="n"/>
      <c r="E946" s="9" t="n"/>
      <c r="G946" s="9" t="n"/>
      <c r="H946" s="24">
        <f>IF(OR(E946="",F946=""),"",ROUND(E946*(1-IFERROR(VLOOKUP(F946,Settings!$A$2:$C$10,2,FALSE),0))-IFERROR(VLOOKUP(F946,Settings!$A$2:$C$10,3,FALSE),0)-N(G946)-IF(N(G946)&gt;0,Settings!$B$14,0)-Settings!$B$13,2))</f>
        <v/>
      </c>
      <c r="I946" s="23">
        <f>IF(OR(D946="",H946=""),"",IF(D946&lt;=H946,"Yes","No"))</f>
        <v/>
      </c>
    </row>
    <row r="947">
      <c r="A947" s="22" t="n"/>
      <c r="D947" s="9" t="n"/>
      <c r="E947" s="9" t="n"/>
      <c r="G947" s="9" t="n"/>
      <c r="H947" s="24">
        <f>IF(OR(E947="",F947=""),"",ROUND(E947*(1-IFERROR(VLOOKUP(F947,Settings!$A$2:$C$10,2,FALSE),0))-IFERROR(VLOOKUP(F947,Settings!$A$2:$C$10,3,FALSE),0)-N(G947)-IF(N(G947)&gt;0,Settings!$B$14,0)-Settings!$B$13,2))</f>
        <v/>
      </c>
      <c r="I947" s="23">
        <f>IF(OR(D947="",H947=""),"",IF(D947&lt;=H947,"Yes","No"))</f>
        <v/>
      </c>
    </row>
    <row r="948">
      <c r="A948" s="22" t="n"/>
      <c r="D948" s="9" t="n"/>
      <c r="E948" s="9" t="n"/>
      <c r="G948" s="9" t="n"/>
      <c r="H948" s="24">
        <f>IF(OR(E948="",F948=""),"",ROUND(E948*(1-IFERROR(VLOOKUP(F948,Settings!$A$2:$C$10,2,FALSE),0))-IFERROR(VLOOKUP(F948,Settings!$A$2:$C$10,3,FALSE),0)-N(G948)-IF(N(G948)&gt;0,Settings!$B$14,0)-Settings!$B$13,2))</f>
        <v/>
      </c>
      <c r="I948" s="23">
        <f>IF(OR(D948="",H948=""),"",IF(D948&lt;=H948,"Yes","No"))</f>
        <v/>
      </c>
    </row>
    <row r="949">
      <c r="A949" s="22" t="n"/>
      <c r="D949" s="9" t="n"/>
      <c r="E949" s="9" t="n"/>
      <c r="G949" s="9" t="n"/>
      <c r="H949" s="24">
        <f>IF(OR(E949="",F949=""),"",ROUND(E949*(1-IFERROR(VLOOKUP(F949,Settings!$A$2:$C$10,2,FALSE),0))-IFERROR(VLOOKUP(F949,Settings!$A$2:$C$10,3,FALSE),0)-N(G949)-IF(N(G949)&gt;0,Settings!$B$14,0)-Settings!$B$13,2))</f>
        <v/>
      </c>
      <c r="I949" s="23">
        <f>IF(OR(D949="",H949=""),"",IF(D949&lt;=H949,"Yes","No"))</f>
        <v/>
      </c>
    </row>
    <row r="950">
      <c r="A950" s="22" t="n"/>
      <c r="D950" s="9" t="n"/>
      <c r="E950" s="9" t="n"/>
      <c r="G950" s="9" t="n"/>
      <c r="H950" s="24">
        <f>IF(OR(E950="",F950=""),"",ROUND(E950*(1-IFERROR(VLOOKUP(F950,Settings!$A$2:$C$10,2,FALSE),0))-IFERROR(VLOOKUP(F950,Settings!$A$2:$C$10,3,FALSE),0)-N(G950)-IF(N(G950)&gt;0,Settings!$B$14,0)-Settings!$B$13,2))</f>
        <v/>
      </c>
      <c r="I950" s="23">
        <f>IF(OR(D950="",H950=""),"",IF(D950&lt;=H950,"Yes","No"))</f>
        <v/>
      </c>
    </row>
    <row r="951">
      <c r="A951" s="22" t="n"/>
      <c r="D951" s="9" t="n"/>
      <c r="E951" s="9" t="n"/>
      <c r="G951" s="9" t="n"/>
      <c r="H951" s="24">
        <f>IF(OR(E951="",F951=""),"",ROUND(E951*(1-IFERROR(VLOOKUP(F951,Settings!$A$2:$C$10,2,FALSE),0))-IFERROR(VLOOKUP(F951,Settings!$A$2:$C$10,3,FALSE),0)-N(G951)-IF(N(G951)&gt;0,Settings!$B$14,0)-Settings!$B$13,2))</f>
        <v/>
      </c>
      <c r="I951" s="23">
        <f>IF(OR(D951="",H951=""),"",IF(D951&lt;=H951,"Yes","No"))</f>
        <v/>
      </c>
    </row>
    <row r="952">
      <c r="A952" s="22" t="n"/>
      <c r="D952" s="9" t="n"/>
      <c r="E952" s="9" t="n"/>
      <c r="G952" s="9" t="n"/>
      <c r="H952" s="24">
        <f>IF(OR(E952="",F952=""),"",ROUND(E952*(1-IFERROR(VLOOKUP(F952,Settings!$A$2:$C$10,2,FALSE),0))-IFERROR(VLOOKUP(F952,Settings!$A$2:$C$10,3,FALSE),0)-N(G952)-IF(N(G952)&gt;0,Settings!$B$14,0)-Settings!$B$13,2))</f>
        <v/>
      </c>
      <c r="I952" s="23">
        <f>IF(OR(D952="",H952=""),"",IF(D952&lt;=H952,"Yes","No"))</f>
        <v/>
      </c>
    </row>
    <row r="953">
      <c r="A953" s="22" t="n"/>
      <c r="D953" s="9" t="n"/>
      <c r="E953" s="9" t="n"/>
      <c r="G953" s="9" t="n"/>
      <c r="H953" s="24">
        <f>IF(OR(E953="",F953=""),"",ROUND(E953*(1-IFERROR(VLOOKUP(F953,Settings!$A$2:$C$10,2,FALSE),0))-IFERROR(VLOOKUP(F953,Settings!$A$2:$C$10,3,FALSE),0)-N(G953)-IF(N(G953)&gt;0,Settings!$B$14,0)-Settings!$B$13,2))</f>
        <v/>
      </c>
      <c r="I953" s="23">
        <f>IF(OR(D953="",H953=""),"",IF(D953&lt;=H953,"Yes","No"))</f>
        <v/>
      </c>
    </row>
    <row r="954">
      <c r="A954" s="22" t="n"/>
      <c r="D954" s="9" t="n"/>
      <c r="E954" s="9" t="n"/>
      <c r="G954" s="9" t="n"/>
      <c r="H954" s="24">
        <f>IF(OR(E954="",F954=""),"",ROUND(E954*(1-IFERROR(VLOOKUP(F954,Settings!$A$2:$C$10,2,FALSE),0))-IFERROR(VLOOKUP(F954,Settings!$A$2:$C$10,3,FALSE),0)-N(G954)-IF(N(G954)&gt;0,Settings!$B$14,0)-Settings!$B$13,2))</f>
        <v/>
      </c>
      <c r="I954" s="23">
        <f>IF(OR(D954="",H954=""),"",IF(D954&lt;=H954,"Yes","No"))</f>
        <v/>
      </c>
    </row>
    <row r="955">
      <c r="A955" s="22" t="n"/>
      <c r="D955" s="9" t="n"/>
      <c r="E955" s="9" t="n"/>
      <c r="G955" s="9" t="n"/>
      <c r="H955" s="24">
        <f>IF(OR(E955="",F955=""),"",ROUND(E955*(1-IFERROR(VLOOKUP(F955,Settings!$A$2:$C$10,2,FALSE),0))-IFERROR(VLOOKUP(F955,Settings!$A$2:$C$10,3,FALSE),0)-N(G955)-IF(N(G955)&gt;0,Settings!$B$14,0)-Settings!$B$13,2))</f>
        <v/>
      </c>
      <c r="I955" s="23">
        <f>IF(OR(D955="",H955=""),"",IF(D955&lt;=H955,"Yes","No"))</f>
        <v/>
      </c>
    </row>
    <row r="956">
      <c r="A956" s="22" t="n"/>
      <c r="D956" s="9" t="n"/>
      <c r="E956" s="9" t="n"/>
      <c r="G956" s="9" t="n"/>
      <c r="H956" s="24">
        <f>IF(OR(E956="",F956=""),"",ROUND(E956*(1-IFERROR(VLOOKUP(F956,Settings!$A$2:$C$10,2,FALSE),0))-IFERROR(VLOOKUP(F956,Settings!$A$2:$C$10,3,FALSE),0)-N(G956)-IF(N(G956)&gt;0,Settings!$B$14,0)-Settings!$B$13,2))</f>
        <v/>
      </c>
      <c r="I956" s="23">
        <f>IF(OR(D956="",H956=""),"",IF(D956&lt;=H956,"Yes","No"))</f>
        <v/>
      </c>
    </row>
    <row r="957">
      <c r="A957" s="22" t="n"/>
      <c r="D957" s="9" t="n"/>
      <c r="E957" s="9" t="n"/>
      <c r="G957" s="9" t="n"/>
      <c r="H957" s="24">
        <f>IF(OR(E957="",F957=""),"",ROUND(E957*(1-IFERROR(VLOOKUP(F957,Settings!$A$2:$C$10,2,FALSE),0))-IFERROR(VLOOKUP(F957,Settings!$A$2:$C$10,3,FALSE),0)-N(G957)-IF(N(G957)&gt;0,Settings!$B$14,0)-Settings!$B$13,2))</f>
        <v/>
      </c>
      <c r="I957" s="23">
        <f>IF(OR(D957="",H957=""),"",IF(D957&lt;=H957,"Yes","No"))</f>
        <v/>
      </c>
    </row>
    <row r="958">
      <c r="A958" s="22" t="n"/>
      <c r="D958" s="9" t="n"/>
      <c r="E958" s="9" t="n"/>
      <c r="G958" s="9" t="n"/>
      <c r="H958" s="24">
        <f>IF(OR(E958="",F958=""),"",ROUND(E958*(1-IFERROR(VLOOKUP(F958,Settings!$A$2:$C$10,2,FALSE),0))-IFERROR(VLOOKUP(F958,Settings!$A$2:$C$10,3,FALSE),0)-N(G958)-IF(N(G958)&gt;0,Settings!$B$14,0)-Settings!$B$13,2))</f>
        <v/>
      </c>
      <c r="I958" s="23">
        <f>IF(OR(D958="",H958=""),"",IF(D958&lt;=H958,"Yes","No"))</f>
        <v/>
      </c>
    </row>
    <row r="959">
      <c r="A959" s="22" t="n"/>
      <c r="D959" s="9" t="n"/>
      <c r="E959" s="9" t="n"/>
      <c r="G959" s="9" t="n"/>
      <c r="H959" s="24">
        <f>IF(OR(E959="",F959=""),"",ROUND(E959*(1-IFERROR(VLOOKUP(F959,Settings!$A$2:$C$10,2,FALSE),0))-IFERROR(VLOOKUP(F959,Settings!$A$2:$C$10,3,FALSE),0)-N(G959)-IF(N(G959)&gt;0,Settings!$B$14,0)-Settings!$B$13,2))</f>
        <v/>
      </c>
      <c r="I959" s="23">
        <f>IF(OR(D959="",H959=""),"",IF(D959&lt;=H959,"Yes","No"))</f>
        <v/>
      </c>
    </row>
    <row r="960">
      <c r="A960" s="22" t="n"/>
      <c r="D960" s="9" t="n"/>
      <c r="E960" s="9" t="n"/>
      <c r="G960" s="9" t="n"/>
      <c r="H960" s="24">
        <f>IF(OR(E960="",F960=""),"",ROUND(E960*(1-IFERROR(VLOOKUP(F960,Settings!$A$2:$C$10,2,FALSE),0))-IFERROR(VLOOKUP(F960,Settings!$A$2:$C$10,3,FALSE),0)-N(G960)-IF(N(G960)&gt;0,Settings!$B$14,0)-Settings!$B$13,2))</f>
        <v/>
      </c>
      <c r="I960" s="23">
        <f>IF(OR(D960="",H960=""),"",IF(D960&lt;=H960,"Yes","No"))</f>
        <v/>
      </c>
    </row>
    <row r="961">
      <c r="A961" s="22" t="n"/>
      <c r="D961" s="9" t="n"/>
      <c r="E961" s="9" t="n"/>
      <c r="G961" s="9" t="n"/>
      <c r="H961" s="24">
        <f>IF(OR(E961="",F961=""),"",ROUND(E961*(1-IFERROR(VLOOKUP(F961,Settings!$A$2:$C$10,2,FALSE),0))-IFERROR(VLOOKUP(F961,Settings!$A$2:$C$10,3,FALSE),0)-N(G961)-IF(N(G961)&gt;0,Settings!$B$14,0)-Settings!$B$13,2))</f>
        <v/>
      </c>
      <c r="I961" s="23">
        <f>IF(OR(D961="",H961=""),"",IF(D961&lt;=H961,"Yes","No"))</f>
        <v/>
      </c>
    </row>
    <row r="962">
      <c r="A962" s="22" t="n"/>
      <c r="D962" s="9" t="n"/>
      <c r="E962" s="9" t="n"/>
      <c r="G962" s="9" t="n"/>
      <c r="H962" s="24">
        <f>IF(OR(E962="",F962=""),"",ROUND(E962*(1-IFERROR(VLOOKUP(F962,Settings!$A$2:$C$10,2,FALSE),0))-IFERROR(VLOOKUP(F962,Settings!$A$2:$C$10,3,FALSE),0)-N(G962)-IF(N(G962)&gt;0,Settings!$B$14,0)-Settings!$B$13,2))</f>
        <v/>
      </c>
      <c r="I962" s="23">
        <f>IF(OR(D962="",H962=""),"",IF(D962&lt;=H962,"Yes","No"))</f>
        <v/>
      </c>
    </row>
    <row r="963">
      <c r="A963" s="22" t="n"/>
      <c r="D963" s="9" t="n"/>
      <c r="E963" s="9" t="n"/>
      <c r="G963" s="9" t="n"/>
      <c r="H963" s="24">
        <f>IF(OR(E963="",F963=""),"",ROUND(E963*(1-IFERROR(VLOOKUP(F963,Settings!$A$2:$C$10,2,FALSE),0))-IFERROR(VLOOKUP(F963,Settings!$A$2:$C$10,3,FALSE),0)-N(G963)-IF(N(G963)&gt;0,Settings!$B$14,0)-Settings!$B$13,2))</f>
        <v/>
      </c>
      <c r="I963" s="23">
        <f>IF(OR(D963="",H963=""),"",IF(D963&lt;=H963,"Yes","No"))</f>
        <v/>
      </c>
    </row>
    <row r="964">
      <c r="A964" s="22" t="n"/>
      <c r="D964" s="9" t="n"/>
      <c r="E964" s="9" t="n"/>
      <c r="G964" s="9" t="n"/>
      <c r="H964" s="24">
        <f>IF(OR(E964="",F964=""),"",ROUND(E964*(1-IFERROR(VLOOKUP(F964,Settings!$A$2:$C$10,2,FALSE),0))-IFERROR(VLOOKUP(F964,Settings!$A$2:$C$10,3,FALSE),0)-N(G964)-IF(N(G964)&gt;0,Settings!$B$14,0)-Settings!$B$13,2))</f>
        <v/>
      </c>
      <c r="I964" s="23">
        <f>IF(OR(D964="",H964=""),"",IF(D964&lt;=H964,"Yes","No"))</f>
        <v/>
      </c>
    </row>
    <row r="965">
      <c r="A965" s="22" t="n"/>
      <c r="D965" s="9" t="n"/>
      <c r="E965" s="9" t="n"/>
      <c r="G965" s="9" t="n"/>
      <c r="H965" s="24">
        <f>IF(OR(E965="",F965=""),"",ROUND(E965*(1-IFERROR(VLOOKUP(F965,Settings!$A$2:$C$10,2,FALSE),0))-IFERROR(VLOOKUP(F965,Settings!$A$2:$C$10,3,FALSE),0)-N(G965)-IF(N(G965)&gt;0,Settings!$B$14,0)-Settings!$B$13,2))</f>
        <v/>
      </c>
      <c r="I965" s="23">
        <f>IF(OR(D965="",H965=""),"",IF(D965&lt;=H965,"Yes","No"))</f>
        <v/>
      </c>
    </row>
    <row r="966">
      <c r="A966" s="22" t="n"/>
      <c r="D966" s="9" t="n"/>
      <c r="E966" s="9" t="n"/>
      <c r="G966" s="9" t="n"/>
      <c r="H966" s="24">
        <f>IF(OR(E966="",F966=""),"",ROUND(E966*(1-IFERROR(VLOOKUP(F966,Settings!$A$2:$C$10,2,FALSE),0))-IFERROR(VLOOKUP(F966,Settings!$A$2:$C$10,3,FALSE),0)-N(G966)-IF(N(G966)&gt;0,Settings!$B$14,0)-Settings!$B$13,2))</f>
        <v/>
      </c>
      <c r="I966" s="23">
        <f>IF(OR(D966="",H966=""),"",IF(D966&lt;=H966,"Yes","No"))</f>
        <v/>
      </c>
    </row>
    <row r="967">
      <c r="A967" s="22" t="n"/>
      <c r="D967" s="9" t="n"/>
      <c r="E967" s="9" t="n"/>
      <c r="G967" s="9" t="n"/>
      <c r="H967" s="24">
        <f>IF(OR(E967="",F967=""),"",ROUND(E967*(1-IFERROR(VLOOKUP(F967,Settings!$A$2:$C$10,2,FALSE),0))-IFERROR(VLOOKUP(F967,Settings!$A$2:$C$10,3,FALSE),0)-N(G967)-IF(N(G967)&gt;0,Settings!$B$14,0)-Settings!$B$13,2))</f>
        <v/>
      </c>
      <c r="I967" s="23">
        <f>IF(OR(D967="",H967=""),"",IF(D967&lt;=H967,"Yes","No"))</f>
        <v/>
      </c>
    </row>
    <row r="968">
      <c r="A968" s="22" t="n"/>
      <c r="D968" s="9" t="n"/>
      <c r="E968" s="9" t="n"/>
      <c r="G968" s="9" t="n"/>
      <c r="H968" s="24">
        <f>IF(OR(E968="",F968=""),"",ROUND(E968*(1-IFERROR(VLOOKUP(F968,Settings!$A$2:$C$10,2,FALSE),0))-IFERROR(VLOOKUP(F968,Settings!$A$2:$C$10,3,FALSE),0)-N(G968)-IF(N(G968)&gt;0,Settings!$B$14,0)-Settings!$B$13,2))</f>
        <v/>
      </c>
      <c r="I968" s="23">
        <f>IF(OR(D968="",H968=""),"",IF(D968&lt;=H968,"Yes","No"))</f>
        <v/>
      </c>
    </row>
    <row r="969">
      <c r="A969" s="22" t="n"/>
      <c r="D969" s="9" t="n"/>
      <c r="E969" s="9" t="n"/>
      <c r="G969" s="9" t="n"/>
      <c r="H969" s="24">
        <f>IF(OR(E969="",F969=""),"",ROUND(E969*(1-IFERROR(VLOOKUP(F969,Settings!$A$2:$C$10,2,FALSE),0))-IFERROR(VLOOKUP(F969,Settings!$A$2:$C$10,3,FALSE),0)-N(G969)-IF(N(G969)&gt;0,Settings!$B$14,0)-Settings!$B$13,2))</f>
        <v/>
      </c>
      <c r="I969" s="23">
        <f>IF(OR(D969="",H969=""),"",IF(D969&lt;=H969,"Yes","No"))</f>
        <v/>
      </c>
    </row>
    <row r="970">
      <c r="A970" s="22" t="n"/>
      <c r="D970" s="9" t="n"/>
      <c r="E970" s="9" t="n"/>
      <c r="G970" s="9" t="n"/>
      <c r="H970" s="24">
        <f>IF(OR(E970="",F970=""),"",ROUND(E970*(1-IFERROR(VLOOKUP(F970,Settings!$A$2:$C$10,2,FALSE),0))-IFERROR(VLOOKUP(F970,Settings!$A$2:$C$10,3,FALSE),0)-N(G970)-IF(N(G970)&gt;0,Settings!$B$14,0)-Settings!$B$13,2))</f>
        <v/>
      </c>
      <c r="I970" s="23">
        <f>IF(OR(D970="",H970=""),"",IF(D970&lt;=H970,"Yes","No"))</f>
        <v/>
      </c>
    </row>
    <row r="971">
      <c r="A971" s="22" t="n"/>
      <c r="D971" s="9" t="n"/>
      <c r="E971" s="9" t="n"/>
      <c r="G971" s="9" t="n"/>
      <c r="H971" s="24">
        <f>IF(OR(E971="",F971=""),"",ROUND(E971*(1-IFERROR(VLOOKUP(F971,Settings!$A$2:$C$10,2,FALSE),0))-IFERROR(VLOOKUP(F971,Settings!$A$2:$C$10,3,FALSE),0)-N(G971)-IF(N(G971)&gt;0,Settings!$B$14,0)-Settings!$B$13,2))</f>
        <v/>
      </c>
      <c r="I971" s="23">
        <f>IF(OR(D971="",H971=""),"",IF(D971&lt;=H971,"Yes","No"))</f>
        <v/>
      </c>
    </row>
    <row r="972">
      <c r="A972" s="22" t="n"/>
      <c r="D972" s="9" t="n"/>
      <c r="E972" s="9" t="n"/>
      <c r="G972" s="9" t="n"/>
      <c r="H972" s="24">
        <f>IF(OR(E972="",F972=""),"",ROUND(E972*(1-IFERROR(VLOOKUP(F972,Settings!$A$2:$C$10,2,FALSE),0))-IFERROR(VLOOKUP(F972,Settings!$A$2:$C$10,3,FALSE),0)-N(G972)-IF(N(G972)&gt;0,Settings!$B$14,0)-Settings!$B$13,2))</f>
        <v/>
      </c>
      <c r="I972" s="23">
        <f>IF(OR(D972="",H972=""),"",IF(D972&lt;=H972,"Yes","No"))</f>
        <v/>
      </c>
    </row>
    <row r="973">
      <c r="A973" s="22" t="n"/>
      <c r="D973" s="9" t="n"/>
      <c r="E973" s="9" t="n"/>
      <c r="G973" s="9" t="n"/>
      <c r="H973" s="24">
        <f>IF(OR(E973="",F973=""),"",ROUND(E973*(1-IFERROR(VLOOKUP(F973,Settings!$A$2:$C$10,2,FALSE),0))-IFERROR(VLOOKUP(F973,Settings!$A$2:$C$10,3,FALSE),0)-N(G973)-IF(N(G973)&gt;0,Settings!$B$14,0)-Settings!$B$13,2))</f>
        <v/>
      </c>
      <c r="I973" s="23">
        <f>IF(OR(D973="",H973=""),"",IF(D973&lt;=H973,"Yes","No"))</f>
        <v/>
      </c>
    </row>
    <row r="974">
      <c r="A974" s="22" t="n"/>
      <c r="D974" s="9" t="n"/>
      <c r="E974" s="9" t="n"/>
      <c r="G974" s="9" t="n"/>
      <c r="H974" s="24">
        <f>IF(OR(E974="",F974=""),"",ROUND(E974*(1-IFERROR(VLOOKUP(F974,Settings!$A$2:$C$10,2,FALSE),0))-IFERROR(VLOOKUP(F974,Settings!$A$2:$C$10,3,FALSE),0)-N(G974)-IF(N(G974)&gt;0,Settings!$B$14,0)-Settings!$B$13,2))</f>
        <v/>
      </c>
      <c r="I974" s="23">
        <f>IF(OR(D974="",H974=""),"",IF(D974&lt;=H974,"Yes","No"))</f>
        <v/>
      </c>
    </row>
    <row r="975">
      <c r="A975" s="22" t="n"/>
      <c r="D975" s="9" t="n"/>
      <c r="E975" s="9" t="n"/>
      <c r="G975" s="9" t="n"/>
      <c r="H975" s="24">
        <f>IF(OR(E975="",F975=""),"",ROUND(E975*(1-IFERROR(VLOOKUP(F975,Settings!$A$2:$C$10,2,FALSE),0))-IFERROR(VLOOKUP(F975,Settings!$A$2:$C$10,3,FALSE),0)-N(G975)-IF(N(G975)&gt;0,Settings!$B$14,0)-Settings!$B$13,2))</f>
        <v/>
      </c>
      <c r="I975" s="23">
        <f>IF(OR(D975="",H975=""),"",IF(D975&lt;=H975,"Yes","No"))</f>
        <v/>
      </c>
    </row>
    <row r="976">
      <c r="A976" s="22" t="n"/>
      <c r="D976" s="9" t="n"/>
      <c r="E976" s="9" t="n"/>
      <c r="G976" s="9" t="n"/>
      <c r="H976" s="24">
        <f>IF(OR(E976="",F976=""),"",ROUND(E976*(1-IFERROR(VLOOKUP(F976,Settings!$A$2:$C$10,2,FALSE),0))-IFERROR(VLOOKUP(F976,Settings!$A$2:$C$10,3,FALSE),0)-N(G976)-IF(N(G976)&gt;0,Settings!$B$14,0)-Settings!$B$13,2))</f>
        <v/>
      </c>
      <c r="I976" s="23">
        <f>IF(OR(D976="",H976=""),"",IF(D976&lt;=H976,"Yes","No"))</f>
        <v/>
      </c>
    </row>
    <row r="977">
      <c r="A977" s="22" t="n"/>
      <c r="D977" s="9" t="n"/>
      <c r="E977" s="9" t="n"/>
      <c r="G977" s="9" t="n"/>
      <c r="H977" s="24">
        <f>IF(OR(E977="",F977=""),"",ROUND(E977*(1-IFERROR(VLOOKUP(F977,Settings!$A$2:$C$10,2,FALSE),0))-IFERROR(VLOOKUP(F977,Settings!$A$2:$C$10,3,FALSE),0)-N(G977)-IF(N(G977)&gt;0,Settings!$B$14,0)-Settings!$B$13,2))</f>
        <v/>
      </c>
      <c r="I977" s="23">
        <f>IF(OR(D977="",H977=""),"",IF(D977&lt;=H977,"Yes","No"))</f>
        <v/>
      </c>
    </row>
    <row r="978">
      <c r="A978" s="22" t="n"/>
      <c r="D978" s="9" t="n"/>
      <c r="E978" s="9" t="n"/>
      <c r="G978" s="9" t="n"/>
      <c r="H978" s="24">
        <f>IF(OR(E978="",F978=""),"",ROUND(E978*(1-IFERROR(VLOOKUP(F978,Settings!$A$2:$C$10,2,FALSE),0))-IFERROR(VLOOKUP(F978,Settings!$A$2:$C$10,3,FALSE),0)-N(G978)-IF(N(G978)&gt;0,Settings!$B$14,0)-Settings!$B$13,2))</f>
        <v/>
      </c>
      <c r="I978" s="23">
        <f>IF(OR(D978="",H978=""),"",IF(D978&lt;=H978,"Yes","No"))</f>
        <v/>
      </c>
    </row>
    <row r="979">
      <c r="A979" s="22" t="n"/>
      <c r="D979" s="9" t="n"/>
      <c r="E979" s="9" t="n"/>
      <c r="G979" s="9" t="n"/>
      <c r="H979" s="24">
        <f>IF(OR(E979="",F979=""),"",ROUND(E979*(1-IFERROR(VLOOKUP(F979,Settings!$A$2:$C$10,2,FALSE),0))-IFERROR(VLOOKUP(F979,Settings!$A$2:$C$10,3,FALSE),0)-N(G979)-IF(N(G979)&gt;0,Settings!$B$14,0)-Settings!$B$13,2))</f>
        <v/>
      </c>
      <c r="I979" s="23">
        <f>IF(OR(D979="",H979=""),"",IF(D979&lt;=H979,"Yes","No"))</f>
        <v/>
      </c>
    </row>
    <row r="980">
      <c r="A980" s="22" t="n"/>
      <c r="D980" s="9" t="n"/>
      <c r="E980" s="9" t="n"/>
      <c r="G980" s="9" t="n"/>
      <c r="H980" s="24">
        <f>IF(OR(E980="",F980=""),"",ROUND(E980*(1-IFERROR(VLOOKUP(F980,Settings!$A$2:$C$10,2,FALSE),0))-IFERROR(VLOOKUP(F980,Settings!$A$2:$C$10,3,FALSE),0)-N(G980)-IF(N(G980)&gt;0,Settings!$B$14,0)-Settings!$B$13,2))</f>
        <v/>
      </c>
      <c r="I980" s="23">
        <f>IF(OR(D980="",H980=""),"",IF(D980&lt;=H980,"Yes","No"))</f>
        <v/>
      </c>
    </row>
    <row r="981">
      <c r="A981" s="22" t="n"/>
      <c r="D981" s="9" t="n"/>
      <c r="E981" s="9" t="n"/>
      <c r="G981" s="9" t="n"/>
      <c r="H981" s="24">
        <f>IF(OR(E981="",F981=""),"",ROUND(E981*(1-IFERROR(VLOOKUP(F981,Settings!$A$2:$C$10,2,FALSE),0))-IFERROR(VLOOKUP(F981,Settings!$A$2:$C$10,3,FALSE),0)-N(G981)-IF(N(G981)&gt;0,Settings!$B$14,0)-Settings!$B$13,2))</f>
        <v/>
      </c>
      <c r="I981" s="23">
        <f>IF(OR(D981="",H981=""),"",IF(D981&lt;=H981,"Yes","No"))</f>
        <v/>
      </c>
    </row>
    <row r="982">
      <c r="A982" s="22" t="n"/>
      <c r="D982" s="9" t="n"/>
      <c r="E982" s="9" t="n"/>
      <c r="G982" s="9" t="n"/>
      <c r="H982" s="24">
        <f>IF(OR(E982="",F982=""),"",ROUND(E982*(1-IFERROR(VLOOKUP(F982,Settings!$A$2:$C$10,2,FALSE),0))-IFERROR(VLOOKUP(F982,Settings!$A$2:$C$10,3,FALSE),0)-N(G982)-IF(N(G982)&gt;0,Settings!$B$14,0)-Settings!$B$13,2))</f>
        <v/>
      </c>
      <c r="I982" s="23">
        <f>IF(OR(D982="",H982=""),"",IF(D982&lt;=H982,"Yes","No"))</f>
        <v/>
      </c>
    </row>
    <row r="983">
      <c r="A983" s="22" t="n"/>
      <c r="D983" s="9" t="n"/>
      <c r="E983" s="9" t="n"/>
      <c r="G983" s="9" t="n"/>
      <c r="H983" s="24">
        <f>IF(OR(E983="",F983=""),"",ROUND(E983*(1-IFERROR(VLOOKUP(F983,Settings!$A$2:$C$10,2,FALSE),0))-IFERROR(VLOOKUP(F983,Settings!$A$2:$C$10,3,FALSE),0)-N(G983)-IF(N(G983)&gt;0,Settings!$B$14,0)-Settings!$B$13,2))</f>
        <v/>
      </c>
      <c r="I983" s="23">
        <f>IF(OR(D983="",H983=""),"",IF(D983&lt;=H983,"Yes","No"))</f>
        <v/>
      </c>
    </row>
    <row r="984">
      <c r="A984" s="22" t="n"/>
      <c r="D984" s="9" t="n"/>
      <c r="E984" s="9" t="n"/>
      <c r="G984" s="9" t="n"/>
      <c r="H984" s="24">
        <f>IF(OR(E984="",F984=""),"",ROUND(E984*(1-IFERROR(VLOOKUP(F984,Settings!$A$2:$C$10,2,FALSE),0))-IFERROR(VLOOKUP(F984,Settings!$A$2:$C$10,3,FALSE),0)-N(G984)-IF(N(G984)&gt;0,Settings!$B$14,0)-Settings!$B$13,2))</f>
        <v/>
      </c>
      <c r="I984" s="23">
        <f>IF(OR(D984="",H984=""),"",IF(D984&lt;=H984,"Yes","No"))</f>
        <v/>
      </c>
    </row>
    <row r="985">
      <c r="A985" s="22" t="n"/>
      <c r="D985" s="9" t="n"/>
      <c r="E985" s="9" t="n"/>
      <c r="G985" s="9" t="n"/>
      <c r="H985" s="24">
        <f>IF(OR(E985="",F985=""),"",ROUND(E985*(1-IFERROR(VLOOKUP(F985,Settings!$A$2:$C$10,2,FALSE),0))-IFERROR(VLOOKUP(F985,Settings!$A$2:$C$10,3,FALSE),0)-N(G985)-IF(N(G985)&gt;0,Settings!$B$14,0)-Settings!$B$13,2))</f>
        <v/>
      </c>
      <c r="I985" s="23">
        <f>IF(OR(D985="",H985=""),"",IF(D985&lt;=H985,"Yes","No"))</f>
        <v/>
      </c>
    </row>
    <row r="986">
      <c r="A986" s="22" t="n"/>
      <c r="D986" s="9" t="n"/>
      <c r="E986" s="9" t="n"/>
      <c r="G986" s="9" t="n"/>
      <c r="H986" s="24">
        <f>IF(OR(E986="",F986=""),"",ROUND(E986*(1-IFERROR(VLOOKUP(F986,Settings!$A$2:$C$10,2,FALSE),0))-IFERROR(VLOOKUP(F986,Settings!$A$2:$C$10,3,FALSE),0)-N(G986)-IF(N(G986)&gt;0,Settings!$B$14,0)-Settings!$B$13,2))</f>
        <v/>
      </c>
      <c r="I986" s="23">
        <f>IF(OR(D986="",H986=""),"",IF(D986&lt;=H986,"Yes","No"))</f>
        <v/>
      </c>
    </row>
    <row r="987">
      <c r="A987" s="22" t="n"/>
      <c r="D987" s="9" t="n"/>
      <c r="E987" s="9" t="n"/>
      <c r="G987" s="9" t="n"/>
      <c r="H987" s="24">
        <f>IF(OR(E987="",F987=""),"",ROUND(E987*(1-IFERROR(VLOOKUP(F987,Settings!$A$2:$C$10,2,FALSE),0))-IFERROR(VLOOKUP(F987,Settings!$A$2:$C$10,3,FALSE),0)-N(G987)-IF(N(G987)&gt;0,Settings!$B$14,0)-Settings!$B$13,2))</f>
        <v/>
      </c>
      <c r="I987" s="23">
        <f>IF(OR(D987="",H987=""),"",IF(D987&lt;=H987,"Yes","No"))</f>
        <v/>
      </c>
    </row>
    <row r="988">
      <c r="A988" s="22" t="n"/>
      <c r="D988" s="9" t="n"/>
      <c r="E988" s="9" t="n"/>
      <c r="G988" s="9" t="n"/>
      <c r="H988" s="24">
        <f>IF(OR(E988="",F988=""),"",ROUND(E988*(1-IFERROR(VLOOKUP(F988,Settings!$A$2:$C$10,2,FALSE),0))-IFERROR(VLOOKUP(F988,Settings!$A$2:$C$10,3,FALSE),0)-N(G988)-IF(N(G988)&gt;0,Settings!$B$14,0)-Settings!$B$13,2))</f>
        <v/>
      </c>
      <c r="I988" s="23">
        <f>IF(OR(D988="",H988=""),"",IF(D988&lt;=H988,"Yes","No"))</f>
        <v/>
      </c>
    </row>
    <row r="989">
      <c r="A989" s="22" t="n"/>
      <c r="D989" s="9" t="n"/>
      <c r="E989" s="9" t="n"/>
      <c r="G989" s="9" t="n"/>
      <c r="H989" s="24">
        <f>IF(OR(E989="",F989=""),"",ROUND(E989*(1-IFERROR(VLOOKUP(F989,Settings!$A$2:$C$10,2,FALSE),0))-IFERROR(VLOOKUP(F989,Settings!$A$2:$C$10,3,FALSE),0)-N(G989)-IF(N(G989)&gt;0,Settings!$B$14,0)-Settings!$B$13,2))</f>
        <v/>
      </c>
      <c r="I989" s="23">
        <f>IF(OR(D989="",H989=""),"",IF(D989&lt;=H989,"Yes","No"))</f>
        <v/>
      </c>
    </row>
    <row r="990">
      <c r="A990" s="22" t="n"/>
      <c r="D990" s="9" t="n"/>
      <c r="E990" s="9" t="n"/>
      <c r="G990" s="9" t="n"/>
      <c r="H990" s="24">
        <f>IF(OR(E990="",F990=""),"",ROUND(E990*(1-IFERROR(VLOOKUP(F990,Settings!$A$2:$C$10,2,FALSE),0))-IFERROR(VLOOKUP(F990,Settings!$A$2:$C$10,3,FALSE),0)-N(G990)-IF(N(G990)&gt;0,Settings!$B$14,0)-Settings!$B$13,2))</f>
        <v/>
      </c>
      <c r="I990" s="23">
        <f>IF(OR(D990="",H990=""),"",IF(D990&lt;=H990,"Yes","No"))</f>
        <v/>
      </c>
    </row>
    <row r="991">
      <c r="A991" s="22" t="n"/>
      <c r="D991" s="9" t="n"/>
      <c r="E991" s="9" t="n"/>
      <c r="G991" s="9" t="n"/>
      <c r="H991" s="24">
        <f>IF(OR(E991="",F991=""),"",ROUND(E991*(1-IFERROR(VLOOKUP(F991,Settings!$A$2:$C$10,2,FALSE),0))-IFERROR(VLOOKUP(F991,Settings!$A$2:$C$10,3,FALSE),0)-N(G991)-IF(N(G991)&gt;0,Settings!$B$14,0)-Settings!$B$13,2))</f>
        <v/>
      </c>
      <c r="I991" s="23">
        <f>IF(OR(D991="",H991=""),"",IF(D991&lt;=H991,"Yes","No"))</f>
        <v/>
      </c>
    </row>
    <row r="992">
      <c r="A992" s="22" t="n"/>
      <c r="D992" s="9" t="n"/>
      <c r="E992" s="9" t="n"/>
      <c r="G992" s="9" t="n"/>
      <c r="H992" s="24">
        <f>IF(OR(E992="",F992=""),"",ROUND(E992*(1-IFERROR(VLOOKUP(F992,Settings!$A$2:$C$10,2,FALSE),0))-IFERROR(VLOOKUP(F992,Settings!$A$2:$C$10,3,FALSE),0)-N(G992)-IF(N(G992)&gt;0,Settings!$B$14,0)-Settings!$B$13,2))</f>
        <v/>
      </c>
      <c r="I992" s="23">
        <f>IF(OR(D992="",H992=""),"",IF(D992&lt;=H992,"Yes","No"))</f>
        <v/>
      </c>
    </row>
    <row r="993">
      <c r="A993" s="22" t="n"/>
      <c r="D993" s="9" t="n"/>
      <c r="E993" s="9" t="n"/>
      <c r="G993" s="9" t="n"/>
      <c r="H993" s="24">
        <f>IF(OR(E993="",F993=""),"",ROUND(E993*(1-IFERROR(VLOOKUP(F993,Settings!$A$2:$C$10,2,FALSE),0))-IFERROR(VLOOKUP(F993,Settings!$A$2:$C$10,3,FALSE),0)-N(G993)-IF(N(G993)&gt;0,Settings!$B$14,0)-Settings!$B$13,2))</f>
        <v/>
      </c>
      <c r="I993" s="23">
        <f>IF(OR(D993="",H993=""),"",IF(D993&lt;=H993,"Yes","No"))</f>
        <v/>
      </c>
    </row>
    <row r="994">
      <c r="A994" s="22" t="n"/>
      <c r="D994" s="9" t="n"/>
      <c r="E994" s="9" t="n"/>
      <c r="G994" s="9" t="n"/>
      <c r="H994" s="24">
        <f>IF(OR(E994="",F994=""),"",ROUND(E994*(1-IFERROR(VLOOKUP(F994,Settings!$A$2:$C$10,2,FALSE),0))-IFERROR(VLOOKUP(F994,Settings!$A$2:$C$10,3,FALSE),0)-N(G994)-IF(N(G994)&gt;0,Settings!$B$14,0)-Settings!$B$13,2))</f>
        <v/>
      </c>
      <c r="I994" s="23">
        <f>IF(OR(D994="",H994=""),"",IF(D994&lt;=H994,"Yes","No"))</f>
        <v/>
      </c>
    </row>
    <row r="995">
      <c r="A995" s="22" t="n"/>
      <c r="D995" s="9" t="n"/>
      <c r="E995" s="9" t="n"/>
      <c r="G995" s="9" t="n"/>
      <c r="H995" s="24">
        <f>IF(OR(E995="",F995=""),"",ROUND(E995*(1-IFERROR(VLOOKUP(F995,Settings!$A$2:$C$10,2,FALSE),0))-IFERROR(VLOOKUP(F995,Settings!$A$2:$C$10,3,FALSE),0)-N(G995)-IF(N(G995)&gt;0,Settings!$B$14,0)-Settings!$B$13,2))</f>
        <v/>
      </c>
      <c r="I995" s="23">
        <f>IF(OR(D995="",H995=""),"",IF(D995&lt;=H995,"Yes","No"))</f>
        <v/>
      </c>
    </row>
    <row r="996">
      <c r="A996" s="22" t="n"/>
      <c r="D996" s="9" t="n"/>
      <c r="E996" s="9" t="n"/>
      <c r="G996" s="9" t="n"/>
      <c r="H996" s="24">
        <f>IF(OR(E996="",F996=""),"",ROUND(E996*(1-IFERROR(VLOOKUP(F996,Settings!$A$2:$C$10,2,FALSE),0))-IFERROR(VLOOKUP(F996,Settings!$A$2:$C$10,3,FALSE),0)-N(G996)-IF(N(G996)&gt;0,Settings!$B$14,0)-Settings!$B$13,2))</f>
        <v/>
      </c>
      <c r="I996" s="23">
        <f>IF(OR(D996="",H996=""),"",IF(D996&lt;=H996,"Yes","No"))</f>
        <v/>
      </c>
    </row>
    <row r="997">
      <c r="A997" s="22" t="n"/>
      <c r="D997" s="9" t="n"/>
      <c r="E997" s="9" t="n"/>
      <c r="G997" s="9" t="n"/>
      <c r="H997" s="24">
        <f>IF(OR(E997="",F997=""),"",ROUND(E997*(1-IFERROR(VLOOKUP(F997,Settings!$A$2:$C$10,2,FALSE),0))-IFERROR(VLOOKUP(F997,Settings!$A$2:$C$10,3,FALSE),0)-N(G997)-IF(N(G997)&gt;0,Settings!$B$14,0)-Settings!$B$13,2))</f>
        <v/>
      </c>
      <c r="I997" s="23">
        <f>IF(OR(D997="",H997=""),"",IF(D997&lt;=H997,"Yes","No"))</f>
        <v/>
      </c>
    </row>
    <row r="998">
      <c r="A998" s="22" t="n"/>
      <c r="D998" s="9" t="n"/>
      <c r="E998" s="9" t="n"/>
      <c r="G998" s="9" t="n"/>
      <c r="H998" s="24">
        <f>IF(OR(E998="",F998=""),"",ROUND(E998*(1-IFERROR(VLOOKUP(F998,Settings!$A$2:$C$10,2,FALSE),0))-IFERROR(VLOOKUP(F998,Settings!$A$2:$C$10,3,FALSE),0)-N(G998)-IF(N(G998)&gt;0,Settings!$B$14,0)-Settings!$B$13,2))</f>
        <v/>
      </c>
      <c r="I998" s="23">
        <f>IF(OR(D998="",H998=""),"",IF(D998&lt;=H998,"Yes","No"))</f>
        <v/>
      </c>
    </row>
    <row r="999">
      <c r="A999" s="22" t="n"/>
      <c r="D999" s="9" t="n"/>
      <c r="E999" s="9" t="n"/>
      <c r="G999" s="9" t="n"/>
      <c r="H999" s="24">
        <f>IF(OR(E999="",F999=""),"",ROUND(E999*(1-IFERROR(VLOOKUP(F999,Settings!$A$2:$C$10,2,FALSE),0))-IFERROR(VLOOKUP(F999,Settings!$A$2:$C$10,3,FALSE),0)-N(G999)-IF(N(G999)&gt;0,Settings!$B$14,0)-Settings!$B$13,2))</f>
        <v/>
      </c>
      <c r="I999" s="23">
        <f>IF(OR(D999="",H999=""),"",IF(D999&lt;=H999,"Yes","No"))</f>
        <v/>
      </c>
    </row>
    <row r="1000">
      <c r="A1000" s="22" t="n"/>
      <c r="D1000" s="9" t="n"/>
      <c r="E1000" s="9" t="n"/>
      <c r="G1000" s="9" t="n"/>
      <c r="H1000" s="24">
        <f>IF(OR(E1000="",F1000=""),"",ROUND(E1000*(1-IFERROR(VLOOKUP(F1000,Settings!$A$2:$C$10,2,FALSE),0))-IFERROR(VLOOKUP(F1000,Settings!$A$2:$C$10,3,FALSE),0)-N(G1000)-IF(N(G1000)&gt;0,Settings!$B$14,0)-Settings!$B$13,2))</f>
        <v/>
      </c>
      <c r="I1000" s="23">
        <f>IF(OR(D1000="",H1000=""),"",IF(D1000&lt;=H1000,"Yes","No"))</f>
        <v/>
      </c>
    </row>
  </sheetData>
  <autoFilter ref="A1:L1000"/>
  <dataValidations count="2">
    <dataValidation sqref="F2:F1000" showDropDown="0" showInputMessage="0" showErrorMessage="0" allowBlank="1" errorTitle="Not on the list" error="Pick one from the list." type="list">
      <formula1>"eBay,Poshmark,Mercari,Depop,Etsy,Facebook Marketplace,Whatnot,Local or cash,Other"</formula1>
    </dataValidation>
    <dataValidation sqref="J2:J1000" showDropDown="0" showInputMessage="0" showErrorMessage="0" allowBlank="1" errorTitle="Not on the list" error="Pick one from the list." type="list">
      <formula1>"Yes,No"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70" customWidth="1" min="3" max="3"/>
    <col width="50" customWidth="1" min="4" max="4"/>
  </cols>
  <sheetData>
    <row r="1" ht="32" customHeight="1">
      <c r="A1" s="12" t="inlineStr">
        <is>
          <t>Grade</t>
        </is>
      </c>
      <c r="B1" s="12" t="inlineStr">
        <is>
          <t>Name</t>
        </is>
      </c>
      <c r="C1" s="12" t="inlineStr">
        <is>
          <t>What it means</t>
        </is>
      </c>
      <c r="D1" s="12" t="inlineStr">
        <is>
          <t>Photos it needs</t>
        </is>
      </c>
    </row>
    <row r="2">
      <c r="A2" s="3" t="inlineStr">
        <is>
          <t>A</t>
        </is>
      </c>
      <c r="B2" s="3" t="inlineStr">
        <is>
          <t>Like new</t>
        </is>
      </c>
      <c r="C2" s="3" t="inlineStr">
        <is>
          <t>No visible wear. Tags or original packaging is a bonus, not a requirement.</t>
        </is>
      </c>
      <c r="D2" s="3" t="inlineStr">
        <is>
          <t>Front, back, label, any tags</t>
        </is>
      </c>
    </row>
    <row r="3">
      <c r="A3" s="3" t="inlineStr">
        <is>
          <t>B</t>
        </is>
      </c>
      <c r="B3" s="3" t="inlineStr">
        <is>
          <t>Excellent</t>
        </is>
      </c>
      <c r="C3" s="3" t="inlineStr">
        <is>
          <t>Light wear you can't see from three feet. Works perfectly.</t>
        </is>
      </c>
      <c r="D3" s="3" t="inlineStr">
        <is>
          <t>Plus the one closest-to-a-flaw spot</t>
        </is>
      </c>
    </row>
    <row r="4">
      <c r="A4" s="3" t="inlineStr">
        <is>
          <t>C</t>
        </is>
      </c>
      <c r="B4" s="3" t="inlineStr">
        <is>
          <t>Good</t>
        </is>
      </c>
      <c r="C4" s="3" t="inlineStr">
        <is>
          <t>Visible wear, fully working. Described plainly.</t>
        </is>
      </c>
      <c r="D4" s="3" t="inlineStr">
        <is>
          <t>Every flaw, close up</t>
        </is>
      </c>
    </row>
    <row r="5">
      <c r="A5" s="3" t="inlineStr">
        <is>
          <t>D</t>
        </is>
      </c>
      <c r="B5" s="3" t="inlineStr">
        <is>
          <t>Fair</t>
        </is>
      </c>
      <c r="C5" s="3" t="inlineStr">
        <is>
          <t>Real flaws: stains, repairs, missing parts. Priced for it.</t>
        </is>
      </c>
      <c r="D5" s="3" t="inlineStr">
        <is>
          <t>Every flaw, close up, with a ruler or coin for scale</t>
        </is>
      </c>
    </row>
    <row r="6">
      <c r="A6" s="3" t="inlineStr">
        <is>
          <t>F</t>
        </is>
      </c>
      <c r="B6" s="3" t="inlineStr">
        <is>
          <t>Parts or repair</t>
        </is>
      </c>
      <c r="C6" s="3" t="inlineStr">
        <is>
          <t>Sold as-is, not working or incomplete. Say so in the title.</t>
        </is>
      </c>
      <c r="D6" s="3" t="inlineStr">
        <is>
          <t>What's there and what isn't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8" customWidth="1" min="4" max="4"/>
    <col width="30" customWidth="1" min="5" max="5"/>
    <col width="24" customWidth="1" min="6" max="6"/>
    <col width="36" customWidth="1" min="7" max="7"/>
    <col width="36" customWidth="1" min="8" max="8"/>
    <col width="28" customWidth="1" min="9" max="9"/>
  </cols>
  <sheetData>
    <row r="1" ht="32" customHeight="1">
      <c r="A1" s="12" t="inlineStr">
        <is>
          <t>Week of</t>
        </is>
      </c>
      <c r="B1" s="12" t="inlineStr">
        <is>
          <t>Sold</t>
        </is>
      </c>
      <c r="C1" s="12" t="inlineStr">
        <is>
          <t>Listed</t>
        </is>
      </c>
      <c r="D1" s="12" t="inlineStr">
        <is>
          <t>Aging</t>
        </is>
      </c>
      <c r="E1" s="12" t="inlineStr">
        <is>
          <t>Marked down</t>
        </is>
      </c>
      <c r="F1" s="12" t="inlineStr">
        <is>
          <t>Pulled or donated</t>
        </is>
      </c>
      <c r="G1" s="12" t="inlineStr">
        <is>
          <t>What's working</t>
        </is>
      </c>
      <c r="H1" s="12" t="inlineStr">
        <is>
          <t>Next week</t>
        </is>
      </c>
      <c r="I1" s="12" t="inlineStr">
        <is>
          <t>Notes</t>
        </is>
      </c>
    </row>
    <row r="2">
      <c r="A2" s="20" t="n">
        <v>46321</v>
      </c>
      <c r="B2" s="19" t="n">
        <v>6</v>
      </c>
      <c r="C2" s="19" t="n">
        <v>11</v>
      </c>
      <c r="D2" s="19" t="n">
        <v>4</v>
      </c>
      <c r="E2" s="19" t="inlineStr">
        <is>
          <t>Example: S0001 to 59 (aging, only two exact comps)</t>
        </is>
      </c>
      <c r="F2" s="19" t="inlineStr"/>
      <c r="G2" s="19" t="inlineStr">
        <is>
          <t>Example: outerwear moving; kitchen slow</t>
        </is>
      </c>
      <c r="H2" s="19" t="inlineStr">
        <is>
          <t>1. List the 9 in To list 2. Reshoot S0007</t>
        </is>
      </c>
      <c r="I2" s="19" t="inlineStr"/>
    </row>
    <row r="3">
      <c r="A3" s="22" t="n"/>
    </row>
    <row r="4">
      <c r="A4" s="22" t="n"/>
    </row>
    <row r="5">
      <c r="A5" s="22" t="n"/>
    </row>
    <row r="6">
      <c r="A6" s="22" t="n"/>
    </row>
    <row r="7">
      <c r="A7" s="22" t="n"/>
    </row>
    <row r="8">
      <c r="A8" s="22" t="n"/>
    </row>
    <row r="9">
      <c r="A9" s="22" t="n"/>
    </row>
    <row r="10">
      <c r="A10" s="22" t="n"/>
    </row>
    <row r="11">
      <c r="A11" s="22" t="n"/>
    </row>
    <row r="12">
      <c r="A12" s="22" t="n"/>
    </row>
    <row r="13">
      <c r="A13" s="22" t="n"/>
    </row>
    <row r="14">
      <c r="A14" s="22" t="n"/>
    </row>
    <row r="15">
      <c r="A15" s="22" t="n"/>
    </row>
    <row r="16">
      <c r="A16" s="22" t="n"/>
    </row>
    <row r="17">
      <c r="A17" s="22" t="n"/>
    </row>
    <row r="18">
      <c r="A18" s="22" t="n"/>
    </row>
    <row r="19">
      <c r="A19" s="22" t="n"/>
    </row>
    <row r="20">
      <c r="A20" s="22" t="n"/>
    </row>
    <row r="21">
      <c r="A21" s="22" t="n"/>
    </row>
    <row r="22">
      <c r="A22" s="22" t="n"/>
    </row>
    <row r="23">
      <c r="A23" s="22" t="n"/>
    </row>
    <row r="24">
      <c r="A24" s="22" t="n"/>
    </row>
    <row r="25">
      <c r="A25" s="22" t="n"/>
    </row>
    <row r="26">
      <c r="A26" s="22" t="n"/>
    </row>
    <row r="27">
      <c r="A27" s="22" t="n"/>
    </row>
    <row r="28">
      <c r="A28" s="22" t="n"/>
    </row>
    <row r="29">
      <c r="A29" s="22" t="n"/>
    </row>
    <row r="30">
      <c r="A30" s="22" t="n"/>
    </row>
    <row r="31">
      <c r="A31" s="22" t="n"/>
    </row>
    <row r="32">
      <c r="A32" s="22" t="n"/>
    </row>
    <row r="33">
      <c r="A33" s="22" t="n"/>
    </row>
    <row r="34">
      <c r="A34" s="22" t="n"/>
    </row>
    <row r="35">
      <c r="A35" s="22" t="n"/>
    </row>
    <row r="36">
      <c r="A36" s="22" t="n"/>
    </row>
    <row r="37">
      <c r="A37" s="22" t="n"/>
    </row>
    <row r="38">
      <c r="A38" s="22" t="n"/>
    </row>
    <row r="39">
      <c r="A39" s="22" t="n"/>
    </row>
    <row r="40">
      <c r="A40" s="22" t="n"/>
    </row>
    <row r="41">
      <c r="A41" s="22" t="n"/>
    </row>
    <row r="42">
      <c r="A42" s="22" t="n"/>
    </row>
    <row r="43">
      <c r="A43" s="22" t="n"/>
    </row>
    <row r="44">
      <c r="A44" s="22" t="n"/>
    </row>
    <row r="45">
      <c r="A45" s="22" t="n"/>
    </row>
    <row r="46">
      <c r="A46" s="22" t="n"/>
    </row>
    <row r="47">
      <c r="A47" s="22" t="n"/>
    </row>
    <row r="48">
      <c r="A48" s="22" t="n"/>
    </row>
    <row r="49">
      <c r="A49" s="22" t="n"/>
    </row>
    <row r="50">
      <c r="A50" s="22" t="n"/>
    </row>
    <row r="51">
      <c r="A51" s="22" t="n"/>
    </row>
    <row r="52">
      <c r="A52" s="22" t="n"/>
    </row>
    <row r="53">
      <c r="A53" s="22" t="n"/>
    </row>
    <row r="54">
      <c r="A54" s="22" t="n"/>
    </row>
    <row r="55">
      <c r="A55" s="22" t="n"/>
    </row>
    <row r="56">
      <c r="A56" s="22" t="n"/>
    </row>
    <row r="57">
      <c r="A57" s="22" t="n"/>
    </row>
    <row r="58">
      <c r="A58" s="22" t="n"/>
    </row>
    <row r="59">
      <c r="A59" s="22" t="n"/>
    </row>
    <row r="60">
      <c r="A60" s="22" t="n"/>
    </row>
    <row r="61">
      <c r="A61" s="22" t="n"/>
    </row>
    <row r="62">
      <c r="A62" s="22" t="n"/>
    </row>
    <row r="63">
      <c r="A63" s="22" t="n"/>
    </row>
    <row r="64">
      <c r="A64" s="22" t="n"/>
    </row>
    <row r="65">
      <c r="A65" s="22" t="n"/>
    </row>
    <row r="66">
      <c r="A66" s="22" t="n"/>
    </row>
    <row r="67">
      <c r="A67" s="22" t="n"/>
    </row>
    <row r="68">
      <c r="A68" s="22" t="n"/>
    </row>
    <row r="69">
      <c r="A69" s="22" t="n"/>
    </row>
    <row r="70">
      <c r="A70" s="22" t="n"/>
    </row>
    <row r="71">
      <c r="A71" s="22" t="n"/>
    </row>
    <row r="72">
      <c r="A72" s="22" t="n"/>
    </row>
    <row r="73">
      <c r="A73" s="22" t="n"/>
    </row>
    <row r="74">
      <c r="A74" s="22" t="n"/>
    </row>
    <row r="75">
      <c r="A75" s="22" t="n"/>
    </row>
    <row r="76">
      <c r="A76" s="22" t="n"/>
    </row>
    <row r="77">
      <c r="A77" s="22" t="n"/>
    </row>
    <row r="78">
      <c r="A78" s="22" t="n"/>
    </row>
    <row r="79">
      <c r="A79" s="22" t="n"/>
    </row>
    <row r="80">
      <c r="A80" s="22" t="n"/>
    </row>
    <row r="81">
      <c r="A81" s="22" t="n"/>
    </row>
    <row r="82">
      <c r="A82" s="22" t="n"/>
    </row>
    <row r="83">
      <c r="A83" s="22" t="n"/>
    </row>
    <row r="84">
      <c r="A84" s="22" t="n"/>
    </row>
    <row r="85">
      <c r="A85" s="22" t="n"/>
    </row>
    <row r="86">
      <c r="A86" s="22" t="n"/>
    </row>
    <row r="87">
      <c r="A87" s="22" t="n"/>
    </row>
    <row r="88">
      <c r="A88" s="22" t="n"/>
    </row>
    <row r="89">
      <c r="A89" s="22" t="n"/>
    </row>
    <row r="90">
      <c r="A90" s="22" t="n"/>
    </row>
    <row r="91">
      <c r="A91" s="22" t="n"/>
    </row>
    <row r="92">
      <c r="A92" s="22" t="n"/>
    </row>
    <row r="93">
      <c r="A93" s="22" t="n"/>
    </row>
    <row r="94">
      <c r="A94" s="22" t="n"/>
    </row>
    <row r="95">
      <c r="A95" s="22" t="n"/>
    </row>
    <row r="96">
      <c r="A96" s="22" t="n"/>
    </row>
    <row r="97">
      <c r="A97" s="22" t="n"/>
    </row>
    <row r="98">
      <c r="A98" s="22" t="n"/>
    </row>
    <row r="99">
      <c r="A99" s="22" t="n"/>
    </row>
    <row r="100">
      <c r="A100" s="22" t="n"/>
    </row>
    <row r="101">
      <c r="A101" s="22" t="n"/>
    </row>
    <row r="102">
      <c r="A102" s="22" t="n"/>
    </row>
    <row r="103">
      <c r="A103" s="22" t="n"/>
    </row>
    <row r="104">
      <c r="A104" s="22" t="n"/>
    </row>
    <row r="105">
      <c r="A105" s="22" t="n"/>
    </row>
    <row r="106">
      <c r="A106" s="22" t="n"/>
    </row>
    <row r="107">
      <c r="A107" s="22" t="n"/>
    </row>
    <row r="108">
      <c r="A108" s="22" t="n"/>
    </row>
    <row r="109">
      <c r="A109" s="22" t="n"/>
    </row>
    <row r="110">
      <c r="A110" s="22" t="n"/>
    </row>
    <row r="111">
      <c r="A111" s="22" t="n"/>
    </row>
    <row r="112">
      <c r="A112" s="22" t="n"/>
    </row>
    <row r="113">
      <c r="A113" s="22" t="n"/>
    </row>
    <row r="114">
      <c r="A114" s="22" t="n"/>
    </row>
    <row r="115">
      <c r="A115" s="22" t="n"/>
    </row>
    <row r="116">
      <c r="A116" s="22" t="n"/>
    </row>
    <row r="117">
      <c r="A117" s="22" t="n"/>
    </row>
    <row r="118">
      <c r="A118" s="22" t="n"/>
    </row>
    <row r="119">
      <c r="A119" s="22" t="n"/>
    </row>
    <row r="120">
      <c r="A120" s="22" t="n"/>
    </row>
    <row r="121">
      <c r="A121" s="22" t="n"/>
    </row>
    <row r="122">
      <c r="A122" s="22" t="n"/>
    </row>
    <row r="123">
      <c r="A123" s="22" t="n"/>
    </row>
    <row r="124">
      <c r="A124" s="22" t="n"/>
    </row>
    <row r="125">
      <c r="A125" s="22" t="n"/>
    </row>
    <row r="126">
      <c r="A126" s="22" t="n"/>
    </row>
    <row r="127">
      <c r="A127" s="22" t="n"/>
    </row>
    <row r="128">
      <c r="A128" s="22" t="n"/>
    </row>
    <row r="129">
      <c r="A129" s="22" t="n"/>
    </row>
    <row r="130">
      <c r="A130" s="22" t="n"/>
    </row>
    <row r="131">
      <c r="A131" s="22" t="n"/>
    </row>
    <row r="132">
      <c r="A132" s="22" t="n"/>
    </row>
    <row r="133">
      <c r="A133" s="22" t="n"/>
    </row>
    <row r="134">
      <c r="A134" s="22" t="n"/>
    </row>
    <row r="135">
      <c r="A135" s="22" t="n"/>
    </row>
    <row r="136">
      <c r="A136" s="22" t="n"/>
    </row>
    <row r="137">
      <c r="A137" s="22" t="n"/>
    </row>
    <row r="138">
      <c r="A138" s="22" t="n"/>
    </row>
    <row r="139">
      <c r="A139" s="22" t="n"/>
    </row>
    <row r="140">
      <c r="A140" s="22" t="n"/>
    </row>
    <row r="141">
      <c r="A141" s="22" t="n"/>
    </row>
    <row r="142">
      <c r="A142" s="22" t="n"/>
    </row>
    <row r="143">
      <c r="A143" s="22" t="n"/>
    </row>
    <row r="144">
      <c r="A144" s="22" t="n"/>
    </row>
    <row r="145">
      <c r="A145" s="22" t="n"/>
    </row>
    <row r="146">
      <c r="A146" s="22" t="n"/>
    </row>
    <row r="147">
      <c r="A147" s="22" t="n"/>
    </row>
    <row r="148">
      <c r="A148" s="22" t="n"/>
    </row>
    <row r="149">
      <c r="A149" s="22" t="n"/>
    </row>
    <row r="150">
      <c r="A150" s="22" t="n"/>
    </row>
    <row r="151">
      <c r="A151" s="22" t="n"/>
    </row>
    <row r="152">
      <c r="A152" s="22" t="n"/>
    </row>
    <row r="153">
      <c r="A153" s="22" t="n"/>
    </row>
    <row r="154">
      <c r="A154" s="22" t="n"/>
    </row>
    <row r="155">
      <c r="A155" s="22" t="n"/>
    </row>
    <row r="156">
      <c r="A156" s="22" t="n"/>
    </row>
    <row r="157">
      <c r="A157" s="22" t="n"/>
    </row>
    <row r="158">
      <c r="A158" s="22" t="n"/>
    </row>
    <row r="159">
      <c r="A159" s="22" t="n"/>
    </row>
    <row r="160">
      <c r="A160" s="22" t="n"/>
    </row>
    <row r="161">
      <c r="A161" s="22" t="n"/>
    </row>
    <row r="162">
      <c r="A162" s="22" t="n"/>
    </row>
    <row r="163">
      <c r="A163" s="22" t="n"/>
    </row>
    <row r="164">
      <c r="A164" s="22" t="n"/>
    </row>
    <row r="165">
      <c r="A165" s="22" t="n"/>
    </row>
    <row r="166">
      <c r="A166" s="22" t="n"/>
    </row>
    <row r="167">
      <c r="A167" s="22" t="n"/>
    </row>
    <row r="168">
      <c r="A168" s="22" t="n"/>
    </row>
    <row r="169">
      <c r="A169" s="22" t="n"/>
    </row>
    <row r="170">
      <c r="A170" s="22" t="n"/>
    </row>
    <row r="171">
      <c r="A171" s="22" t="n"/>
    </row>
    <row r="172">
      <c r="A172" s="22" t="n"/>
    </row>
    <row r="173">
      <c r="A173" s="22" t="n"/>
    </row>
    <row r="174">
      <c r="A174" s="22" t="n"/>
    </row>
    <row r="175">
      <c r="A175" s="22" t="n"/>
    </row>
    <row r="176">
      <c r="A176" s="22" t="n"/>
    </row>
    <row r="177">
      <c r="A177" s="22" t="n"/>
    </row>
    <row r="178">
      <c r="A178" s="22" t="n"/>
    </row>
    <row r="179">
      <c r="A179" s="22" t="n"/>
    </row>
    <row r="180">
      <c r="A180" s="22" t="n"/>
    </row>
    <row r="181">
      <c r="A181" s="22" t="n"/>
    </row>
    <row r="182">
      <c r="A182" s="22" t="n"/>
    </row>
    <row r="183">
      <c r="A183" s="22" t="n"/>
    </row>
    <row r="184">
      <c r="A184" s="22" t="n"/>
    </row>
    <row r="185">
      <c r="A185" s="22" t="n"/>
    </row>
    <row r="186">
      <c r="A186" s="22" t="n"/>
    </row>
    <row r="187">
      <c r="A187" s="22" t="n"/>
    </row>
    <row r="188">
      <c r="A188" s="22" t="n"/>
    </row>
    <row r="189">
      <c r="A189" s="22" t="n"/>
    </row>
    <row r="190">
      <c r="A190" s="22" t="n"/>
    </row>
    <row r="191">
      <c r="A191" s="22" t="n"/>
    </row>
    <row r="192">
      <c r="A192" s="22" t="n"/>
    </row>
    <row r="193">
      <c r="A193" s="22" t="n"/>
    </row>
    <row r="194">
      <c r="A194" s="22" t="n"/>
    </row>
    <row r="195">
      <c r="A195" s="22" t="n"/>
    </row>
    <row r="196">
      <c r="A196" s="22" t="n"/>
    </row>
    <row r="197">
      <c r="A197" s="22" t="n"/>
    </row>
    <row r="198">
      <c r="A198" s="22" t="n"/>
    </row>
    <row r="199">
      <c r="A199" s="22" t="n"/>
    </row>
    <row r="200">
      <c r="A200" s="22" t="n"/>
    </row>
    <row r="201">
      <c r="A201" s="22" t="n"/>
    </row>
    <row r="202">
      <c r="A202" s="22" t="n"/>
    </row>
    <row r="203">
      <c r="A203" s="22" t="n"/>
    </row>
    <row r="204">
      <c r="A204" s="22" t="n"/>
    </row>
    <row r="205">
      <c r="A205" s="22" t="n"/>
    </row>
    <row r="206">
      <c r="A206" s="22" t="n"/>
    </row>
    <row r="207">
      <c r="A207" s="22" t="n"/>
    </row>
    <row r="208">
      <c r="A208" s="22" t="n"/>
    </row>
    <row r="209">
      <c r="A209" s="22" t="n"/>
    </row>
    <row r="210">
      <c r="A210" s="22" t="n"/>
    </row>
    <row r="211">
      <c r="A211" s="22" t="n"/>
    </row>
    <row r="212">
      <c r="A212" s="22" t="n"/>
    </row>
    <row r="213">
      <c r="A213" s="22" t="n"/>
    </row>
    <row r="214">
      <c r="A214" s="22" t="n"/>
    </row>
    <row r="215">
      <c r="A215" s="22" t="n"/>
    </row>
    <row r="216">
      <c r="A216" s="22" t="n"/>
    </row>
    <row r="217">
      <c r="A217" s="22" t="n"/>
    </row>
    <row r="218">
      <c r="A218" s="22" t="n"/>
    </row>
    <row r="219">
      <c r="A219" s="22" t="n"/>
    </row>
    <row r="220">
      <c r="A220" s="22" t="n"/>
    </row>
    <row r="221">
      <c r="A221" s="22" t="n"/>
    </row>
    <row r="222">
      <c r="A222" s="22" t="n"/>
    </row>
    <row r="223">
      <c r="A223" s="22" t="n"/>
    </row>
    <row r="224">
      <c r="A224" s="22" t="n"/>
    </row>
    <row r="225">
      <c r="A225" s="22" t="n"/>
    </row>
    <row r="226">
      <c r="A226" s="22" t="n"/>
    </row>
    <row r="227">
      <c r="A227" s="22" t="n"/>
    </row>
    <row r="228">
      <c r="A228" s="22" t="n"/>
    </row>
    <row r="229">
      <c r="A229" s="22" t="n"/>
    </row>
    <row r="230">
      <c r="A230" s="22" t="n"/>
    </row>
    <row r="231">
      <c r="A231" s="22" t="n"/>
    </row>
    <row r="232">
      <c r="A232" s="22" t="n"/>
    </row>
    <row r="233">
      <c r="A233" s="22" t="n"/>
    </row>
    <row r="234">
      <c r="A234" s="22" t="n"/>
    </row>
    <row r="235">
      <c r="A235" s="22" t="n"/>
    </row>
    <row r="236">
      <c r="A236" s="22" t="n"/>
    </row>
    <row r="237">
      <c r="A237" s="22" t="n"/>
    </row>
    <row r="238">
      <c r="A238" s="22" t="n"/>
    </row>
    <row r="239">
      <c r="A239" s="22" t="n"/>
    </row>
    <row r="240">
      <c r="A240" s="22" t="n"/>
    </row>
    <row r="241">
      <c r="A241" s="22" t="n"/>
    </row>
    <row r="242">
      <c r="A242" s="22" t="n"/>
    </row>
    <row r="243">
      <c r="A243" s="22" t="n"/>
    </row>
    <row r="244">
      <c r="A244" s="22" t="n"/>
    </row>
    <row r="245">
      <c r="A245" s="22" t="n"/>
    </row>
    <row r="246">
      <c r="A246" s="22" t="n"/>
    </row>
    <row r="247">
      <c r="A247" s="22" t="n"/>
    </row>
    <row r="248">
      <c r="A248" s="22" t="n"/>
    </row>
    <row r="249">
      <c r="A249" s="22" t="n"/>
    </row>
    <row r="250">
      <c r="A250" s="22" t="n"/>
    </row>
    <row r="251">
      <c r="A251" s="22" t="n"/>
    </row>
    <row r="252">
      <c r="A252" s="22" t="n"/>
    </row>
    <row r="253">
      <c r="A253" s="22" t="n"/>
    </row>
    <row r="254">
      <c r="A254" s="22" t="n"/>
    </row>
    <row r="255">
      <c r="A255" s="22" t="n"/>
    </row>
    <row r="256">
      <c r="A256" s="22" t="n"/>
    </row>
    <row r="257">
      <c r="A257" s="22" t="n"/>
    </row>
    <row r="258">
      <c r="A258" s="22" t="n"/>
    </row>
    <row r="259">
      <c r="A259" s="22" t="n"/>
    </row>
    <row r="260">
      <c r="A260" s="22" t="n"/>
    </row>
    <row r="261">
      <c r="A261" s="22" t="n"/>
    </row>
    <row r="262">
      <c r="A262" s="22" t="n"/>
    </row>
    <row r="263">
      <c r="A263" s="22" t="n"/>
    </row>
    <row r="264">
      <c r="A264" s="22" t="n"/>
    </row>
    <row r="265">
      <c r="A265" s="22" t="n"/>
    </row>
    <row r="266">
      <c r="A266" s="22" t="n"/>
    </row>
    <row r="267">
      <c r="A267" s="22" t="n"/>
    </row>
    <row r="268">
      <c r="A268" s="22" t="n"/>
    </row>
    <row r="269">
      <c r="A269" s="22" t="n"/>
    </row>
    <row r="270">
      <c r="A270" s="22" t="n"/>
    </row>
    <row r="271">
      <c r="A271" s="22" t="n"/>
    </row>
    <row r="272">
      <c r="A272" s="22" t="n"/>
    </row>
    <row r="273">
      <c r="A273" s="22" t="n"/>
    </row>
    <row r="274">
      <c r="A274" s="22" t="n"/>
    </row>
    <row r="275">
      <c r="A275" s="22" t="n"/>
    </row>
    <row r="276">
      <c r="A276" s="22" t="n"/>
    </row>
    <row r="277">
      <c r="A277" s="22" t="n"/>
    </row>
    <row r="278">
      <c r="A278" s="22" t="n"/>
    </row>
    <row r="279">
      <c r="A279" s="22" t="n"/>
    </row>
    <row r="280">
      <c r="A280" s="22" t="n"/>
    </row>
    <row r="281">
      <c r="A281" s="22" t="n"/>
    </row>
    <row r="282">
      <c r="A282" s="22" t="n"/>
    </row>
    <row r="283">
      <c r="A283" s="22" t="n"/>
    </row>
    <row r="284">
      <c r="A284" s="22" t="n"/>
    </row>
    <row r="285">
      <c r="A285" s="22" t="n"/>
    </row>
    <row r="286">
      <c r="A286" s="22" t="n"/>
    </row>
    <row r="287">
      <c r="A287" s="22" t="n"/>
    </row>
    <row r="288">
      <c r="A288" s="22" t="n"/>
    </row>
    <row r="289">
      <c r="A289" s="22" t="n"/>
    </row>
    <row r="290">
      <c r="A290" s="22" t="n"/>
    </row>
    <row r="291">
      <c r="A291" s="22" t="n"/>
    </row>
    <row r="292">
      <c r="A292" s="22" t="n"/>
    </row>
    <row r="293">
      <c r="A293" s="22" t="n"/>
    </row>
    <row r="294">
      <c r="A294" s="22" t="n"/>
    </row>
    <row r="295">
      <c r="A295" s="22" t="n"/>
    </row>
    <row r="296">
      <c r="A296" s="22" t="n"/>
    </row>
    <row r="297">
      <c r="A297" s="22" t="n"/>
    </row>
    <row r="298">
      <c r="A298" s="22" t="n"/>
    </row>
    <row r="299">
      <c r="A299" s="22" t="n"/>
    </row>
    <row r="300">
      <c r="A300" s="22" t="n"/>
    </row>
    <row r="301">
      <c r="A301" s="22" t="n"/>
    </row>
    <row r="302">
      <c r="A302" s="22" t="n"/>
    </row>
    <row r="303">
      <c r="A303" s="22" t="n"/>
    </row>
    <row r="304">
      <c r="A304" s="22" t="n"/>
    </row>
    <row r="305">
      <c r="A305" s="22" t="n"/>
    </row>
    <row r="306">
      <c r="A306" s="22" t="n"/>
    </row>
    <row r="307">
      <c r="A307" s="22" t="n"/>
    </row>
    <row r="308">
      <c r="A308" s="22" t="n"/>
    </row>
    <row r="309">
      <c r="A309" s="22" t="n"/>
    </row>
    <row r="310">
      <c r="A310" s="22" t="n"/>
    </row>
    <row r="311">
      <c r="A311" s="22" t="n"/>
    </row>
    <row r="312">
      <c r="A312" s="22" t="n"/>
    </row>
    <row r="313">
      <c r="A313" s="22" t="n"/>
    </row>
    <row r="314">
      <c r="A314" s="22" t="n"/>
    </row>
    <row r="315">
      <c r="A315" s="22" t="n"/>
    </row>
    <row r="316">
      <c r="A316" s="22" t="n"/>
    </row>
    <row r="317">
      <c r="A317" s="22" t="n"/>
    </row>
    <row r="318">
      <c r="A318" s="22" t="n"/>
    </row>
    <row r="319">
      <c r="A319" s="22" t="n"/>
    </row>
    <row r="320">
      <c r="A320" s="22" t="n"/>
    </row>
    <row r="321">
      <c r="A321" s="22" t="n"/>
    </row>
    <row r="322">
      <c r="A322" s="22" t="n"/>
    </row>
    <row r="323">
      <c r="A323" s="22" t="n"/>
    </row>
    <row r="324">
      <c r="A324" s="22" t="n"/>
    </row>
    <row r="325">
      <c r="A325" s="22" t="n"/>
    </row>
    <row r="326">
      <c r="A326" s="22" t="n"/>
    </row>
    <row r="327">
      <c r="A327" s="22" t="n"/>
    </row>
    <row r="328">
      <c r="A328" s="22" t="n"/>
    </row>
    <row r="329">
      <c r="A329" s="22" t="n"/>
    </row>
    <row r="330">
      <c r="A330" s="22" t="n"/>
    </row>
    <row r="331">
      <c r="A331" s="22" t="n"/>
    </row>
    <row r="332">
      <c r="A332" s="22" t="n"/>
    </row>
    <row r="333">
      <c r="A333" s="22" t="n"/>
    </row>
    <row r="334">
      <c r="A334" s="22" t="n"/>
    </row>
    <row r="335">
      <c r="A335" s="22" t="n"/>
    </row>
    <row r="336">
      <c r="A336" s="22" t="n"/>
    </row>
    <row r="337">
      <c r="A337" s="22" t="n"/>
    </row>
    <row r="338">
      <c r="A338" s="22" t="n"/>
    </row>
    <row r="339">
      <c r="A339" s="22" t="n"/>
    </row>
    <row r="340">
      <c r="A340" s="22" t="n"/>
    </row>
    <row r="341">
      <c r="A341" s="22" t="n"/>
    </row>
    <row r="342">
      <c r="A342" s="22" t="n"/>
    </row>
    <row r="343">
      <c r="A343" s="22" t="n"/>
    </row>
    <row r="344">
      <c r="A344" s="22" t="n"/>
    </row>
    <row r="345">
      <c r="A345" s="22" t="n"/>
    </row>
    <row r="346">
      <c r="A346" s="22" t="n"/>
    </row>
    <row r="347">
      <c r="A347" s="22" t="n"/>
    </row>
    <row r="348">
      <c r="A348" s="22" t="n"/>
    </row>
    <row r="349">
      <c r="A349" s="22" t="n"/>
    </row>
    <row r="350">
      <c r="A350" s="22" t="n"/>
    </row>
    <row r="351">
      <c r="A351" s="22" t="n"/>
    </row>
    <row r="352">
      <c r="A352" s="22" t="n"/>
    </row>
    <row r="353">
      <c r="A353" s="22" t="n"/>
    </row>
    <row r="354">
      <c r="A354" s="22" t="n"/>
    </row>
    <row r="355">
      <c r="A355" s="22" t="n"/>
    </row>
    <row r="356">
      <c r="A356" s="22" t="n"/>
    </row>
    <row r="357">
      <c r="A357" s="22" t="n"/>
    </row>
    <row r="358">
      <c r="A358" s="22" t="n"/>
    </row>
    <row r="359">
      <c r="A359" s="22" t="n"/>
    </row>
    <row r="360">
      <c r="A360" s="22" t="n"/>
    </row>
    <row r="361">
      <c r="A361" s="22" t="n"/>
    </row>
    <row r="362">
      <c r="A362" s="22" t="n"/>
    </row>
    <row r="363">
      <c r="A363" s="22" t="n"/>
    </row>
    <row r="364">
      <c r="A364" s="22" t="n"/>
    </row>
    <row r="365">
      <c r="A365" s="22" t="n"/>
    </row>
    <row r="366">
      <c r="A366" s="22" t="n"/>
    </row>
    <row r="367">
      <c r="A367" s="22" t="n"/>
    </row>
    <row r="368">
      <c r="A368" s="22" t="n"/>
    </row>
    <row r="369">
      <c r="A369" s="22" t="n"/>
    </row>
    <row r="370">
      <c r="A370" s="22" t="n"/>
    </row>
    <row r="371">
      <c r="A371" s="22" t="n"/>
    </row>
    <row r="372">
      <c r="A372" s="22" t="n"/>
    </row>
    <row r="373">
      <c r="A373" s="22" t="n"/>
    </row>
    <row r="374">
      <c r="A374" s="22" t="n"/>
    </row>
    <row r="375">
      <c r="A375" s="22" t="n"/>
    </row>
    <row r="376">
      <c r="A376" s="22" t="n"/>
    </row>
    <row r="377">
      <c r="A377" s="22" t="n"/>
    </row>
    <row r="378">
      <c r="A378" s="22" t="n"/>
    </row>
    <row r="379">
      <c r="A379" s="22" t="n"/>
    </row>
    <row r="380">
      <c r="A380" s="22" t="n"/>
    </row>
    <row r="381">
      <c r="A381" s="22" t="n"/>
    </row>
    <row r="382">
      <c r="A382" s="22" t="n"/>
    </row>
    <row r="383">
      <c r="A383" s="22" t="n"/>
    </row>
    <row r="384">
      <c r="A384" s="22" t="n"/>
    </row>
    <row r="385">
      <c r="A385" s="22" t="n"/>
    </row>
    <row r="386">
      <c r="A386" s="22" t="n"/>
    </row>
    <row r="387">
      <c r="A387" s="22" t="n"/>
    </row>
    <row r="388">
      <c r="A388" s="22" t="n"/>
    </row>
    <row r="389">
      <c r="A389" s="22" t="n"/>
    </row>
    <row r="390">
      <c r="A390" s="22" t="n"/>
    </row>
    <row r="391">
      <c r="A391" s="22" t="n"/>
    </row>
    <row r="392">
      <c r="A392" s="22" t="n"/>
    </row>
    <row r="393">
      <c r="A393" s="22" t="n"/>
    </row>
    <row r="394">
      <c r="A394" s="22" t="n"/>
    </row>
    <row r="395">
      <c r="A395" s="22" t="n"/>
    </row>
    <row r="396">
      <c r="A396" s="22" t="n"/>
    </row>
    <row r="397">
      <c r="A397" s="22" t="n"/>
    </row>
    <row r="398">
      <c r="A398" s="22" t="n"/>
    </row>
    <row r="399">
      <c r="A399" s="22" t="n"/>
    </row>
    <row r="400">
      <c r="A400" s="22" t="n"/>
    </row>
    <row r="401">
      <c r="A401" s="22" t="n"/>
    </row>
    <row r="402">
      <c r="A402" s="22" t="n"/>
    </row>
    <row r="403">
      <c r="A403" s="22" t="n"/>
    </row>
    <row r="404">
      <c r="A404" s="22" t="n"/>
    </row>
    <row r="405">
      <c r="A405" s="22" t="n"/>
    </row>
    <row r="406">
      <c r="A406" s="22" t="n"/>
    </row>
    <row r="407">
      <c r="A407" s="22" t="n"/>
    </row>
    <row r="408">
      <c r="A408" s="22" t="n"/>
    </row>
    <row r="409">
      <c r="A409" s="22" t="n"/>
    </row>
    <row r="410">
      <c r="A410" s="22" t="n"/>
    </row>
    <row r="411">
      <c r="A411" s="22" t="n"/>
    </row>
    <row r="412">
      <c r="A412" s="22" t="n"/>
    </row>
    <row r="413">
      <c r="A413" s="22" t="n"/>
    </row>
    <row r="414">
      <c r="A414" s="22" t="n"/>
    </row>
    <row r="415">
      <c r="A415" s="22" t="n"/>
    </row>
    <row r="416">
      <c r="A416" s="22" t="n"/>
    </row>
    <row r="417">
      <c r="A417" s="22" t="n"/>
    </row>
    <row r="418">
      <c r="A418" s="22" t="n"/>
    </row>
    <row r="419">
      <c r="A419" s="22" t="n"/>
    </row>
    <row r="420">
      <c r="A420" s="22" t="n"/>
    </row>
    <row r="421">
      <c r="A421" s="22" t="n"/>
    </row>
    <row r="422">
      <c r="A422" s="22" t="n"/>
    </row>
    <row r="423">
      <c r="A423" s="22" t="n"/>
    </row>
    <row r="424">
      <c r="A424" s="22" t="n"/>
    </row>
    <row r="425">
      <c r="A425" s="22" t="n"/>
    </row>
    <row r="426">
      <c r="A426" s="22" t="n"/>
    </row>
    <row r="427">
      <c r="A427" s="22" t="n"/>
    </row>
    <row r="428">
      <c r="A428" s="22" t="n"/>
    </row>
    <row r="429">
      <c r="A429" s="22" t="n"/>
    </row>
    <row r="430">
      <c r="A430" s="22" t="n"/>
    </row>
    <row r="431">
      <c r="A431" s="22" t="n"/>
    </row>
    <row r="432">
      <c r="A432" s="22" t="n"/>
    </row>
    <row r="433">
      <c r="A433" s="22" t="n"/>
    </row>
    <row r="434">
      <c r="A434" s="22" t="n"/>
    </row>
    <row r="435">
      <c r="A435" s="22" t="n"/>
    </row>
    <row r="436">
      <c r="A436" s="22" t="n"/>
    </row>
    <row r="437">
      <c r="A437" s="22" t="n"/>
    </row>
    <row r="438">
      <c r="A438" s="22" t="n"/>
    </row>
    <row r="439">
      <c r="A439" s="22" t="n"/>
    </row>
    <row r="440">
      <c r="A440" s="22" t="n"/>
    </row>
    <row r="441">
      <c r="A441" s="22" t="n"/>
    </row>
    <row r="442">
      <c r="A442" s="22" t="n"/>
    </row>
    <row r="443">
      <c r="A443" s="22" t="n"/>
    </row>
    <row r="444">
      <c r="A444" s="22" t="n"/>
    </row>
    <row r="445">
      <c r="A445" s="22" t="n"/>
    </row>
    <row r="446">
      <c r="A446" s="22" t="n"/>
    </row>
    <row r="447">
      <c r="A447" s="22" t="n"/>
    </row>
    <row r="448">
      <c r="A448" s="22" t="n"/>
    </row>
    <row r="449">
      <c r="A449" s="22" t="n"/>
    </row>
    <row r="450">
      <c r="A450" s="22" t="n"/>
    </row>
    <row r="451">
      <c r="A451" s="22" t="n"/>
    </row>
    <row r="452">
      <c r="A452" s="22" t="n"/>
    </row>
    <row r="453">
      <c r="A453" s="22" t="n"/>
    </row>
    <row r="454">
      <c r="A454" s="22" t="n"/>
    </row>
    <row r="455">
      <c r="A455" s="22" t="n"/>
    </row>
    <row r="456">
      <c r="A456" s="22" t="n"/>
    </row>
    <row r="457">
      <c r="A457" s="22" t="n"/>
    </row>
    <row r="458">
      <c r="A458" s="22" t="n"/>
    </row>
    <row r="459">
      <c r="A459" s="22" t="n"/>
    </row>
    <row r="460">
      <c r="A460" s="22" t="n"/>
    </row>
    <row r="461">
      <c r="A461" s="22" t="n"/>
    </row>
    <row r="462">
      <c r="A462" s="22" t="n"/>
    </row>
    <row r="463">
      <c r="A463" s="22" t="n"/>
    </row>
    <row r="464">
      <c r="A464" s="22" t="n"/>
    </row>
    <row r="465">
      <c r="A465" s="22" t="n"/>
    </row>
    <row r="466">
      <c r="A466" s="22" t="n"/>
    </row>
    <row r="467">
      <c r="A467" s="22" t="n"/>
    </row>
    <row r="468">
      <c r="A468" s="22" t="n"/>
    </row>
    <row r="469">
      <c r="A469" s="22" t="n"/>
    </row>
    <row r="470">
      <c r="A470" s="22" t="n"/>
    </row>
    <row r="471">
      <c r="A471" s="22" t="n"/>
    </row>
    <row r="472">
      <c r="A472" s="22" t="n"/>
    </row>
    <row r="473">
      <c r="A473" s="22" t="n"/>
    </row>
    <row r="474">
      <c r="A474" s="22" t="n"/>
    </row>
    <row r="475">
      <c r="A475" s="22" t="n"/>
    </row>
    <row r="476">
      <c r="A476" s="22" t="n"/>
    </row>
    <row r="477">
      <c r="A477" s="22" t="n"/>
    </row>
    <row r="478">
      <c r="A478" s="22" t="n"/>
    </row>
    <row r="479">
      <c r="A479" s="22" t="n"/>
    </row>
    <row r="480">
      <c r="A480" s="22" t="n"/>
    </row>
    <row r="481">
      <c r="A481" s="22" t="n"/>
    </row>
    <row r="482">
      <c r="A482" s="22" t="n"/>
    </row>
    <row r="483">
      <c r="A483" s="22" t="n"/>
    </row>
    <row r="484">
      <c r="A484" s="22" t="n"/>
    </row>
    <row r="485">
      <c r="A485" s="22" t="n"/>
    </row>
    <row r="486">
      <c r="A486" s="22" t="n"/>
    </row>
    <row r="487">
      <c r="A487" s="22" t="n"/>
    </row>
    <row r="488">
      <c r="A488" s="22" t="n"/>
    </row>
    <row r="489">
      <c r="A489" s="22" t="n"/>
    </row>
    <row r="490">
      <c r="A490" s="22" t="n"/>
    </row>
    <row r="491">
      <c r="A491" s="22" t="n"/>
    </row>
    <row r="492">
      <c r="A492" s="22" t="n"/>
    </row>
    <row r="493">
      <c r="A493" s="22" t="n"/>
    </row>
    <row r="494">
      <c r="A494" s="22" t="n"/>
    </row>
    <row r="495">
      <c r="A495" s="22" t="n"/>
    </row>
    <row r="496">
      <c r="A496" s="22" t="n"/>
    </row>
    <row r="497">
      <c r="A497" s="22" t="n"/>
    </row>
    <row r="498">
      <c r="A498" s="22" t="n"/>
    </row>
    <row r="499">
      <c r="A499" s="22" t="n"/>
    </row>
    <row r="500">
      <c r="A500" s="22" t="n"/>
    </row>
    <row r="501">
      <c r="A501" s="22" t="n"/>
    </row>
    <row r="502">
      <c r="A502" s="22" t="n"/>
    </row>
    <row r="503">
      <c r="A503" s="22" t="n"/>
    </row>
    <row r="504">
      <c r="A504" s="22" t="n"/>
    </row>
    <row r="505">
      <c r="A505" s="22" t="n"/>
    </row>
    <row r="506">
      <c r="A506" s="22" t="n"/>
    </row>
    <row r="507">
      <c r="A507" s="22" t="n"/>
    </row>
    <row r="508">
      <c r="A508" s="22" t="n"/>
    </row>
    <row r="509">
      <c r="A509" s="22" t="n"/>
    </row>
    <row r="510">
      <c r="A510" s="22" t="n"/>
    </row>
    <row r="511">
      <c r="A511" s="22" t="n"/>
    </row>
    <row r="512">
      <c r="A512" s="22" t="n"/>
    </row>
    <row r="513">
      <c r="A513" s="22" t="n"/>
    </row>
    <row r="514">
      <c r="A514" s="22" t="n"/>
    </row>
    <row r="515">
      <c r="A515" s="22" t="n"/>
    </row>
    <row r="516">
      <c r="A516" s="22" t="n"/>
    </row>
    <row r="517">
      <c r="A517" s="22" t="n"/>
    </row>
    <row r="518">
      <c r="A518" s="22" t="n"/>
    </row>
    <row r="519">
      <c r="A519" s="22" t="n"/>
    </row>
    <row r="520">
      <c r="A520" s="22" t="n"/>
    </row>
    <row r="521">
      <c r="A521" s="22" t="n"/>
    </row>
    <row r="522">
      <c r="A522" s="22" t="n"/>
    </row>
    <row r="523">
      <c r="A523" s="22" t="n"/>
    </row>
    <row r="524">
      <c r="A524" s="22" t="n"/>
    </row>
    <row r="525">
      <c r="A525" s="22" t="n"/>
    </row>
    <row r="526">
      <c r="A526" s="22" t="n"/>
    </row>
    <row r="527">
      <c r="A527" s="22" t="n"/>
    </row>
    <row r="528">
      <c r="A528" s="22" t="n"/>
    </row>
    <row r="529">
      <c r="A529" s="22" t="n"/>
    </row>
    <row r="530">
      <c r="A530" s="22" t="n"/>
    </row>
    <row r="531">
      <c r="A531" s="22" t="n"/>
    </row>
    <row r="532">
      <c r="A532" s="22" t="n"/>
    </row>
    <row r="533">
      <c r="A533" s="22" t="n"/>
    </row>
    <row r="534">
      <c r="A534" s="22" t="n"/>
    </row>
    <row r="535">
      <c r="A535" s="22" t="n"/>
    </row>
    <row r="536">
      <c r="A536" s="22" t="n"/>
    </row>
    <row r="537">
      <c r="A537" s="22" t="n"/>
    </row>
    <row r="538">
      <c r="A538" s="22" t="n"/>
    </row>
    <row r="539">
      <c r="A539" s="22" t="n"/>
    </row>
    <row r="540">
      <c r="A540" s="22" t="n"/>
    </row>
    <row r="541">
      <c r="A541" s="22" t="n"/>
    </row>
    <row r="542">
      <c r="A542" s="22" t="n"/>
    </row>
    <row r="543">
      <c r="A543" s="22" t="n"/>
    </row>
    <row r="544">
      <c r="A544" s="22" t="n"/>
    </row>
    <row r="545">
      <c r="A545" s="22" t="n"/>
    </row>
    <row r="546">
      <c r="A546" s="22" t="n"/>
    </row>
    <row r="547">
      <c r="A547" s="22" t="n"/>
    </row>
    <row r="548">
      <c r="A548" s="22" t="n"/>
    </row>
    <row r="549">
      <c r="A549" s="22" t="n"/>
    </row>
    <row r="550">
      <c r="A550" s="22" t="n"/>
    </row>
    <row r="551">
      <c r="A551" s="22" t="n"/>
    </row>
    <row r="552">
      <c r="A552" s="22" t="n"/>
    </row>
    <row r="553">
      <c r="A553" s="22" t="n"/>
    </row>
    <row r="554">
      <c r="A554" s="22" t="n"/>
    </row>
    <row r="555">
      <c r="A555" s="22" t="n"/>
    </row>
    <row r="556">
      <c r="A556" s="22" t="n"/>
    </row>
    <row r="557">
      <c r="A557" s="22" t="n"/>
    </row>
    <row r="558">
      <c r="A558" s="22" t="n"/>
    </row>
    <row r="559">
      <c r="A559" s="22" t="n"/>
    </row>
    <row r="560">
      <c r="A560" s="22" t="n"/>
    </row>
    <row r="561">
      <c r="A561" s="22" t="n"/>
    </row>
    <row r="562">
      <c r="A562" s="22" t="n"/>
    </row>
    <row r="563">
      <c r="A563" s="22" t="n"/>
    </row>
    <row r="564">
      <c r="A564" s="22" t="n"/>
    </row>
    <row r="565">
      <c r="A565" s="22" t="n"/>
    </row>
    <row r="566">
      <c r="A566" s="22" t="n"/>
    </row>
    <row r="567">
      <c r="A567" s="22" t="n"/>
    </row>
    <row r="568">
      <c r="A568" s="22" t="n"/>
    </row>
    <row r="569">
      <c r="A569" s="22" t="n"/>
    </row>
    <row r="570">
      <c r="A570" s="22" t="n"/>
    </row>
    <row r="571">
      <c r="A571" s="22" t="n"/>
    </row>
    <row r="572">
      <c r="A572" s="22" t="n"/>
    </row>
    <row r="573">
      <c r="A573" s="22" t="n"/>
    </row>
    <row r="574">
      <c r="A574" s="22" t="n"/>
    </row>
    <row r="575">
      <c r="A575" s="22" t="n"/>
    </row>
    <row r="576">
      <c r="A576" s="22" t="n"/>
    </row>
    <row r="577">
      <c r="A577" s="22" t="n"/>
    </row>
    <row r="578">
      <c r="A578" s="22" t="n"/>
    </row>
    <row r="579">
      <c r="A579" s="22" t="n"/>
    </row>
    <row r="580">
      <c r="A580" s="22" t="n"/>
    </row>
    <row r="581">
      <c r="A581" s="22" t="n"/>
    </row>
    <row r="582">
      <c r="A582" s="22" t="n"/>
    </row>
    <row r="583">
      <c r="A583" s="22" t="n"/>
    </row>
    <row r="584">
      <c r="A584" s="22" t="n"/>
    </row>
    <row r="585">
      <c r="A585" s="22" t="n"/>
    </row>
    <row r="586">
      <c r="A586" s="22" t="n"/>
    </row>
    <row r="587">
      <c r="A587" s="22" t="n"/>
    </row>
    <row r="588">
      <c r="A588" s="22" t="n"/>
    </row>
    <row r="589">
      <c r="A589" s="22" t="n"/>
    </row>
    <row r="590">
      <c r="A590" s="22" t="n"/>
    </row>
    <row r="591">
      <c r="A591" s="22" t="n"/>
    </row>
    <row r="592">
      <c r="A592" s="22" t="n"/>
    </row>
    <row r="593">
      <c r="A593" s="22" t="n"/>
    </row>
    <row r="594">
      <c r="A594" s="22" t="n"/>
    </row>
    <row r="595">
      <c r="A595" s="22" t="n"/>
    </row>
    <row r="596">
      <c r="A596" s="22" t="n"/>
    </row>
    <row r="597">
      <c r="A597" s="22" t="n"/>
    </row>
    <row r="598">
      <c r="A598" s="22" t="n"/>
    </row>
    <row r="599">
      <c r="A599" s="22" t="n"/>
    </row>
    <row r="600">
      <c r="A600" s="22" t="n"/>
    </row>
    <row r="601">
      <c r="A601" s="22" t="n"/>
    </row>
    <row r="602">
      <c r="A602" s="22" t="n"/>
    </row>
    <row r="603">
      <c r="A603" s="22" t="n"/>
    </row>
    <row r="604">
      <c r="A604" s="22" t="n"/>
    </row>
    <row r="605">
      <c r="A605" s="22" t="n"/>
    </row>
    <row r="606">
      <c r="A606" s="22" t="n"/>
    </row>
    <row r="607">
      <c r="A607" s="22" t="n"/>
    </row>
    <row r="608">
      <c r="A608" s="22" t="n"/>
    </row>
    <row r="609">
      <c r="A609" s="22" t="n"/>
    </row>
    <row r="610">
      <c r="A610" s="22" t="n"/>
    </row>
    <row r="611">
      <c r="A611" s="22" t="n"/>
    </row>
    <row r="612">
      <c r="A612" s="22" t="n"/>
    </row>
    <row r="613">
      <c r="A613" s="22" t="n"/>
    </row>
    <row r="614">
      <c r="A614" s="22" t="n"/>
    </row>
    <row r="615">
      <c r="A615" s="22" t="n"/>
    </row>
    <row r="616">
      <c r="A616" s="22" t="n"/>
    </row>
    <row r="617">
      <c r="A617" s="22" t="n"/>
    </row>
    <row r="618">
      <c r="A618" s="22" t="n"/>
    </row>
    <row r="619">
      <c r="A619" s="22" t="n"/>
    </row>
    <row r="620">
      <c r="A620" s="22" t="n"/>
    </row>
    <row r="621">
      <c r="A621" s="22" t="n"/>
    </row>
    <row r="622">
      <c r="A622" s="22" t="n"/>
    </row>
    <row r="623">
      <c r="A623" s="22" t="n"/>
    </row>
    <row r="624">
      <c r="A624" s="22" t="n"/>
    </row>
    <row r="625">
      <c r="A625" s="22" t="n"/>
    </row>
    <row r="626">
      <c r="A626" s="22" t="n"/>
    </row>
    <row r="627">
      <c r="A627" s="22" t="n"/>
    </row>
    <row r="628">
      <c r="A628" s="22" t="n"/>
    </row>
    <row r="629">
      <c r="A629" s="22" t="n"/>
    </row>
    <row r="630">
      <c r="A630" s="22" t="n"/>
    </row>
    <row r="631">
      <c r="A631" s="22" t="n"/>
    </row>
    <row r="632">
      <c r="A632" s="22" t="n"/>
    </row>
    <row r="633">
      <c r="A633" s="22" t="n"/>
    </row>
    <row r="634">
      <c r="A634" s="22" t="n"/>
    </row>
    <row r="635">
      <c r="A635" s="22" t="n"/>
    </row>
    <row r="636">
      <c r="A636" s="22" t="n"/>
    </row>
    <row r="637">
      <c r="A637" s="22" t="n"/>
    </row>
    <row r="638">
      <c r="A638" s="22" t="n"/>
    </row>
    <row r="639">
      <c r="A639" s="22" t="n"/>
    </row>
    <row r="640">
      <c r="A640" s="22" t="n"/>
    </row>
    <row r="641">
      <c r="A641" s="22" t="n"/>
    </row>
    <row r="642">
      <c r="A642" s="22" t="n"/>
    </row>
    <row r="643">
      <c r="A643" s="22" t="n"/>
    </row>
    <row r="644">
      <c r="A644" s="22" t="n"/>
    </row>
    <row r="645">
      <c r="A645" s="22" t="n"/>
    </row>
    <row r="646">
      <c r="A646" s="22" t="n"/>
    </row>
    <row r="647">
      <c r="A647" s="22" t="n"/>
    </row>
    <row r="648">
      <c r="A648" s="22" t="n"/>
    </row>
    <row r="649">
      <c r="A649" s="22" t="n"/>
    </row>
    <row r="650">
      <c r="A650" s="22" t="n"/>
    </row>
    <row r="651">
      <c r="A651" s="22" t="n"/>
    </row>
    <row r="652">
      <c r="A652" s="22" t="n"/>
    </row>
    <row r="653">
      <c r="A653" s="22" t="n"/>
    </row>
    <row r="654">
      <c r="A654" s="22" t="n"/>
    </row>
    <row r="655">
      <c r="A655" s="22" t="n"/>
    </row>
    <row r="656">
      <c r="A656" s="22" t="n"/>
    </row>
    <row r="657">
      <c r="A657" s="22" t="n"/>
    </row>
    <row r="658">
      <c r="A658" s="22" t="n"/>
    </row>
    <row r="659">
      <c r="A659" s="22" t="n"/>
    </row>
    <row r="660">
      <c r="A660" s="22" t="n"/>
    </row>
    <row r="661">
      <c r="A661" s="22" t="n"/>
    </row>
    <row r="662">
      <c r="A662" s="22" t="n"/>
    </row>
    <row r="663">
      <c r="A663" s="22" t="n"/>
    </row>
    <row r="664">
      <c r="A664" s="22" t="n"/>
    </row>
    <row r="665">
      <c r="A665" s="22" t="n"/>
    </row>
    <row r="666">
      <c r="A666" s="22" t="n"/>
    </row>
    <row r="667">
      <c r="A667" s="22" t="n"/>
    </row>
    <row r="668">
      <c r="A668" s="22" t="n"/>
    </row>
    <row r="669">
      <c r="A669" s="22" t="n"/>
    </row>
    <row r="670">
      <c r="A670" s="22" t="n"/>
    </row>
    <row r="671">
      <c r="A671" s="22" t="n"/>
    </row>
    <row r="672">
      <c r="A672" s="22" t="n"/>
    </row>
    <row r="673">
      <c r="A673" s="22" t="n"/>
    </row>
    <row r="674">
      <c r="A674" s="22" t="n"/>
    </row>
    <row r="675">
      <c r="A675" s="22" t="n"/>
    </row>
    <row r="676">
      <c r="A676" s="22" t="n"/>
    </row>
    <row r="677">
      <c r="A677" s="22" t="n"/>
    </row>
    <row r="678">
      <c r="A678" s="22" t="n"/>
    </row>
    <row r="679">
      <c r="A679" s="22" t="n"/>
    </row>
    <row r="680">
      <c r="A680" s="22" t="n"/>
    </row>
    <row r="681">
      <c r="A681" s="22" t="n"/>
    </row>
    <row r="682">
      <c r="A682" s="22" t="n"/>
    </row>
    <row r="683">
      <c r="A683" s="22" t="n"/>
    </row>
    <row r="684">
      <c r="A684" s="22" t="n"/>
    </row>
    <row r="685">
      <c r="A685" s="22" t="n"/>
    </row>
    <row r="686">
      <c r="A686" s="22" t="n"/>
    </row>
    <row r="687">
      <c r="A687" s="22" t="n"/>
    </row>
    <row r="688">
      <c r="A688" s="22" t="n"/>
    </row>
    <row r="689">
      <c r="A689" s="22" t="n"/>
    </row>
    <row r="690">
      <c r="A690" s="22" t="n"/>
    </row>
    <row r="691">
      <c r="A691" s="22" t="n"/>
    </row>
    <row r="692">
      <c r="A692" s="22" t="n"/>
    </row>
    <row r="693">
      <c r="A693" s="22" t="n"/>
    </row>
    <row r="694">
      <c r="A694" s="22" t="n"/>
    </row>
    <row r="695">
      <c r="A695" s="22" t="n"/>
    </row>
    <row r="696">
      <c r="A696" s="22" t="n"/>
    </row>
    <row r="697">
      <c r="A697" s="22" t="n"/>
    </row>
    <row r="698">
      <c r="A698" s="22" t="n"/>
    </row>
    <row r="699">
      <c r="A699" s="22" t="n"/>
    </row>
    <row r="700">
      <c r="A700" s="22" t="n"/>
    </row>
    <row r="701">
      <c r="A701" s="22" t="n"/>
    </row>
    <row r="702">
      <c r="A702" s="22" t="n"/>
    </row>
    <row r="703">
      <c r="A703" s="22" t="n"/>
    </row>
    <row r="704">
      <c r="A704" s="22" t="n"/>
    </row>
    <row r="705">
      <c r="A705" s="22" t="n"/>
    </row>
    <row r="706">
      <c r="A706" s="22" t="n"/>
    </row>
    <row r="707">
      <c r="A707" s="22" t="n"/>
    </row>
    <row r="708">
      <c r="A708" s="22" t="n"/>
    </row>
    <row r="709">
      <c r="A709" s="22" t="n"/>
    </row>
    <row r="710">
      <c r="A710" s="22" t="n"/>
    </row>
    <row r="711">
      <c r="A711" s="22" t="n"/>
    </row>
    <row r="712">
      <c r="A712" s="22" t="n"/>
    </row>
    <row r="713">
      <c r="A713" s="22" t="n"/>
    </row>
    <row r="714">
      <c r="A714" s="22" t="n"/>
    </row>
    <row r="715">
      <c r="A715" s="22" t="n"/>
    </row>
    <row r="716">
      <c r="A716" s="22" t="n"/>
    </row>
    <row r="717">
      <c r="A717" s="22" t="n"/>
    </row>
    <row r="718">
      <c r="A718" s="22" t="n"/>
    </row>
    <row r="719">
      <c r="A719" s="22" t="n"/>
    </row>
    <row r="720">
      <c r="A720" s="22" t="n"/>
    </row>
    <row r="721">
      <c r="A721" s="22" t="n"/>
    </row>
    <row r="722">
      <c r="A722" s="22" t="n"/>
    </row>
    <row r="723">
      <c r="A723" s="22" t="n"/>
    </row>
    <row r="724">
      <c r="A724" s="22" t="n"/>
    </row>
    <row r="725">
      <c r="A725" s="22" t="n"/>
    </row>
    <row r="726">
      <c r="A726" s="22" t="n"/>
    </row>
    <row r="727">
      <c r="A727" s="22" t="n"/>
    </row>
    <row r="728">
      <c r="A728" s="22" t="n"/>
    </row>
    <row r="729">
      <c r="A729" s="22" t="n"/>
    </row>
    <row r="730">
      <c r="A730" s="22" t="n"/>
    </row>
    <row r="731">
      <c r="A731" s="22" t="n"/>
    </row>
    <row r="732">
      <c r="A732" s="22" t="n"/>
    </row>
    <row r="733">
      <c r="A733" s="22" t="n"/>
    </row>
    <row r="734">
      <c r="A734" s="22" t="n"/>
    </row>
    <row r="735">
      <c r="A735" s="22" t="n"/>
    </row>
    <row r="736">
      <c r="A736" s="22" t="n"/>
    </row>
    <row r="737">
      <c r="A737" s="22" t="n"/>
    </row>
    <row r="738">
      <c r="A738" s="22" t="n"/>
    </row>
    <row r="739">
      <c r="A739" s="22" t="n"/>
    </row>
    <row r="740">
      <c r="A740" s="22" t="n"/>
    </row>
    <row r="741">
      <c r="A741" s="22" t="n"/>
    </row>
    <row r="742">
      <c r="A742" s="22" t="n"/>
    </row>
    <row r="743">
      <c r="A743" s="22" t="n"/>
    </row>
    <row r="744">
      <c r="A744" s="22" t="n"/>
    </row>
    <row r="745">
      <c r="A745" s="22" t="n"/>
    </row>
    <row r="746">
      <c r="A746" s="22" t="n"/>
    </row>
    <row r="747">
      <c r="A747" s="22" t="n"/>
    </row>
    <row r="748">
      <c r="A748" s="22" t="n"/>
    </row>
    <row r="749">
      <c r="A749" s="22" t="n"/>
    </row>
    <row r="750">
      <c r="A750" s="22" t="n"/>
    </row>
    <row r="751">
      <c r="A751" s="22" t="n"/>
    </row>
    <row r="752">
      <c r="A752" s="22" t="n"/>
    </row>
    <row r="753">
      <c r="A753" s="22" t="n"/>
    </row>
    <row r="754">
      <c r="A754" s="22" t="n"/>
    </row>
    <row r="755">
      <c r="A755" s="22" t="n"/>
    </row>
    <row r="756">
      <c r="A756" s="22" t="n"/>
    </row>
    <row r="757">
      <c r="A757" s="22" t="n"/>
    </row>
    <row r="758">
      <c r="A758" s="22" t="n"/>
    </row>
    <row r="759">
      <c r="A759" s="22" t="n"/>
    </row>
    <row r="760">
      <c r="A760" s="22" t="n"/>
    </row>
    <row r="761">
      <c r="A761" s="22" t="n"/>
    </row>
    <row r="762">
      <c r="A762" s="22" t="n"/>
    </row>
    <row r="763">
      <c r="A763" s="22" t="n"/>
    </row>
    <row r="764">
      <c r="A764" s="22" t="n"/>
    </row>
    <row r="765">
      <c r="A765" s="22" t="n"/>
    </row>
    <row r="766">
      <c r="A766" s="22" t="n"/>
    </row>
    <row r="767">
      <c r="A767" s="22" t="n"/>
    </row>
    <row r="768">
      <c r="A768" s="22" t="n"/>
    </row>
    <row r="769">
      <c r="A769" s="22" t="n"/>
    </row>
    <row r="770">
      <c r="A770" s="22" t="n"/>
    </row>
    <row r="771">
      <c r="A771" s="22" t="n"/>
    </row>
    <row r="772">
      <c r="A772" s="22" t="n"/>
    </row>
    <row r="773">
      <c r="A773" s="22" t="n"/>
    </row>
    <row r="774">
      <c r="A774" s="22" t="n"/>
    </row>
    <row r="775">
      <c r="A775" s="22" t="n"/>
    </row>
    <row r="776">
      <c r="A776" s="22" t="n"/>
    </row>
    <row r="777">
      <c r="A777" s="22" t="n"/>
    </row>
    <row r="778">
      <c r="A778" s="22" t="n"/>
    </row>
    <row r="779">
      <c r="A779" s="22" t="n"/>
    </row>
    <row r="780">
      <c r="A780" s="22" t="n"/>
    </row>
    <row r="781">
      <c r="A781" s="22" t="n"/>
    </row>
    <row r="782">
      <c r="A782" s="22" t="n"/>
    </row>
    <row r="783">
      <c r="A783" s="22" t="n"/>
    </row>
    <row r="784">
      <c r="A784" s="22" t="n"/>
    </row>
    <row r="785">
      <c r="A785" s="22" t="n"/>
    </row>
    <row r="786">
      <c r="A786" s="22" t="n"/>
    </row>
    <row r="787">
      <c r="A787" s="22" t="n"/>
    </row>
    <row r="788">
      <c r="A788" s="22" t="n"/>
    </row>
    <row r="789">
      <c r="A789" s="22" t="n"/>
    </row>
    <row r="790">
      <c r="A790" s="22" t="n"/>
    </row>
    <row r="791">
      <c r="A791" s="22" t="n"/>
    </row>
    <row r="792">
      <c r="A792" s="22" t="n"/>
    </row>
    <row r="793">
      <c r="A793" s="22" t="n"/>
    </row>
    <row r="794">
      <c r="A794" s="22" t="n"/>
    </row>
    <row r="795">
      <c r="A795" s="22" t="n"/>
    </row>
    <row r="796">
      <c r="A796" s="22" t="n"/>
    </row>
    <row r="797">
      <c r="A797" s="22" t="n"/>
    </row>
    <row r="798">
      <c r="A798" s="22" t="n"/>
    </row>
    <row r="799">
      <c r="A799" s="22" t="n"/>
    </row>
    <row r="800">
      <c r="A800" s="22" t="n"/>
    </row>
    <row r="801">
      <c r="A801" s="22" t="n"/>
    </row>
    <row r="802">
      <c r="A802" s="22" t="n"/>
    </row>
    <row r="803">
      <c r="A803" s="22" t="n"/>
    </row>
    <row r="804">
      <c r="A804" s="22" t="n"/>
    </row>
    <row r="805">
      <c r="A805" s="22" t="n"/>
    </row>
    <row r="806">
      <c r="A806" s="22" t="n"/>
    </row>
    <row r="807">
      <c r="A807" s="22" t="n"/>
    </row>
    <row r="808">
      <c r="A808" s="22" t="n"/>
    </row>
    <row r="809">
      <c r="A809" s="22" t="n"/>
    </row>
    <row r="810">
      <c r="A810" s="22" t="n"/>
    </row>
    <row r="811">
      <c r="A811" s="22" t="n"/>
    </row>
    <row r="812">
      <c r="A812" s="22" t="n"/>
    </row>
    <row r="813">
      <c r="A813" s="22" t="n"/>
    </row>
    <row r="814">
      <c r="A814" s="22" t="n"/>
    </row>
    <row r="815">
      <c r="A815" s="22" t="n"/>
    </row>
    <row r="816">
      <c r="A816" s="22" t="n"/>
    </row>
    <row r="817">
      <c r="A817" s="22" t="n"/>
    </row>
    <row r="818">
      <c r="A818" s="22" t="n"/>
    </row>
    <row r="819">
      <c r="A819" s="22" t="n"/>
    </row>
    <row r="820">
      <c r="A820" s="22" t="n"/>
    </row>
    <row r="821">
      <c r="A821" s="22" t="n"/>
    </row>
    <row r="822">
      <c r="A822" s="22" t="n"/>
    </row>
    <row r="823">
      <c r="A823" s="22" t="n"/>
    </row>
    <row r="824">
      <c r="A824" s="22" t="n"/>
    </row>
    <row r="825">
      <c r="A825" s="22" t="n"/>
    </row>
    <row r="826">
      <c r="A826" s="22" t="n"/>
    </row>
    <row r="827">
      <c r="A827" s="22" t="n"/>
    </row>
    <row r="828">
      <c r="A828" s="22" t="n"/>
    </row>
    <row r="829">
      <c r="A829" s="22" t="n"/>
    </row>
    <row r="830">
      <c r="A830" s="22" t="n"/>
    </row>
    <row r="831">
      <c r="A831" s="22" t="n"/>
    </row>
    <row r="832">
      <c r="A832" s="22" t="n"/>
    </row>
    <row r="833">
      <c r="A833" s="22" t="n"/>
    </row>
    <row r="834">
      <c r="A834" s="22" t="n"/>
    </row>
    <row r="835">
      <c r="A835" s="22" t="n"/>
    </row>
    <row r="836">
      <c r="A836" s="22" t="n"/>
    </row>
    <row r="837">
      <c r="A837" s="22" t="n"/>
    </row>
    <row r="838">
      <c r="A838" s="22" t="n"/>
    </row>
    <row r="839">
      <c r="A839" s="22" t="n"/>
    </row>
    <row r="840">
      <c r="A840" s="22" t="n"/>
    </row>
    <row r="841">
      <c r="A841" s="22" t="n"/>
    </row>
    <row r="842">
      <c r="A842" s="22" t="n"/>
    </row>
    <row r="843">
      <c r="A843" s="22" t="n"/>
    </row>
    <row r="844">
      <c r="A844" s="22" t="n"/>
    </row>
    <row r="845">
      <c r="A845" s="22" t="n"/>
    </row>
    <row r="846">
      <c r="A846" s="22" t="n"/>
    </row>
    <row r="847">
      <c r="A847" s="22" t="n"/>
    </row>
    <row r="848">
      <c r="A848" s="22" t="n"/>
    </row>
    <row r="849">
      <c r="A849" s="22" t="n"/>
    </row>
    <row r="850">
      <c r="A850" s="22" t="n"/>
    </row>
    <row r="851">
      <c r="A851" s="22" t="n"/>
    </row>
    <row r="852">
      <c r="A852" s="22" t="n"/>
    </row>
    <row r="853">
      <c r="A853" s="22" t="n"/>
    </row>
    <row r="854">
      <c r="A854" s="22" t="n"/>
    </row>
    <row r="855">
      <c r="A855" s="22" t="n"/>
    </row>
    <row r="856">
      <c r="A856" s="22" t="n"/>
    </row>
    <row r="857">
      <c r="A857" s="22" t="n"/>
    </row>
    <row r="858">
      <c r="A858" s="22" t="n"/>
    </row>
    <row r="859">
      <c r="A859" s="22" t="n"/>
    </row>
    <row r="860">
      <c r="A860" s="22" t="n"/>
    </row>
    <row r="861">
      <c r="A861" s="22" t="n"/>
    </row>
    <row r="862">
      <c r="A862" s="22" t="n"/>
    </row>
    <row r="863">
      <c r="A863" s="22" t="n"/>
    </row>
    <row r="864">
      <c r="A864" s="22" t="n"/>
    </row>
    <row r="865">
      <c r="A865" s="22" t="n"/>
    </row>
    <row r="866">
      <c r="A866" s="22" t="n"/>
    </row>
    <row r="867">
      <c r="A867" s="22" t="n"/>
    </row>
    <row r="868">
      <c r="A868" s="22" t="n"/>
    </row>
    <row r="869">
      <c r="A869" s="22" t="n"/>
    </row>
    <row r="870">
      <c r="A870" s="22" t="n"/>
    </row>
    <row r="871">
      <c r="A871" s="22" t="n"/>
    </row>
    <row r="872">
      <c r="A872" s="22" t="n"/>
    </row>
    <row r="873">
      <c r="A873" s="22" t="n"/>
    </row>
    <row r="874">
      <c r="A874" s="22" t="n"/>
    </row>
    <row r="875">
      <c r="A875" s="22" t="n"/>
    </row>
    <row r="876">
      <c r="A876" s="22" t="n"/>
    </row>
    <row r="877">
      <c r="A877" s="22" t="n"/>
    </row>
    <row r="878">
      <c r="A878" s="22" t="n"/>
    </row>
    <row r="879">
      <c r="A879" s="22" t="n"/>
    </row>
    <row r="880">
      <c r="A880" s="22" t="n"/>
    </row>
    <row r="881">
      <c r="A881" s="22" t="n"/>
    </row>
    <row r="882">
      <c r="A882" s="22" t="n"/>
    </row>
    <row r="883">
      <c r="A883" s="22" t="n"/>
    </row>
    <row r="884">
      <c r="A884" s="22" t="n"/>
    </row>
    <row r="885">
      <c r="A885" s="22" t="n"/>
    </row>
    <row r="886">
      <c r="A886" s="22" t="n"/>
    </row>
    <row r="887">
      <c r="A887" s="22" t="n"/>
    </row>
    <row r="888">
      <c r="A888" s="22" t="n"/>
    </row>
    <row r="889">
      <c r="A889" s="22" t="n"/>
    </row>
    <row r="890">
      <c r="A890" s="22" t="n"/>
    </row>
    <row r="891">
      <c r="A891" s="22" t="n"/>
    </row>
    <row r="892">
      <c r="A892" s="22" t="n"/>
    </row>
    <row r="893">
      <c r="A893" s="22" t="n"/>
    </row>
    <row r="894">
      <c r="A894" s="22" t="n"/>
    </row>
    <row r="895">
      <c r="A895" s="22" t="n"/>
    </row>
    <row r="896">
      <c r="A896" s="22" t="n"/>
    </row>
    <row r="897">
      <c r="A897" s="22" t="n"/>
    </row>
    <row r="898">
      <c r="A898" s="22" t="n"/>
    </row>
    <row r="899">
      <c r="A899" s="22" t="n"/>
    </row>
    <row r="900">
      <c r="A900" s="22" t="n"/>
    </row>
    <row r="901">
      <c r="A901" s="22" t="n"/>
    </row>
    <row r="902">
      <c r="A902" s="22" t="n"/>
    </row>
    <row r="903">
      <c r="A903" s="22" t="n"/>
    </row>
    <row r="904">
      <c r="A904" s="22" t="n"/>
    </row>
    <row r="905">
      <c r="A905" s="22" t="n"/>
    </row>
    <row r="906">
      <c r="A906" s="22" t="n"/>
    </row>
    <row r="907">
      <c r="A907" s="22" t="n"/>
    </row>
    <row r="908">
      <c r="A908" s="22" t="n"/>
    </row>
    <row r="909">
      <c r="A909" s="22" t="n"/>
    </row>
    <row r="910">
      <c r="A910" s="22" t="n"/>
    </row>
    <row r="911">
      <c r="A911" s="22" t="n"/>
    </row>
    <row r="912">
      <c r="A912" s="22" t="n"/>
    </row>
    <row r="913">
      <c r="A913" s="22" t="n"/>
    </row>
    <row r="914">
      <c r="A914" s="22" t="n"/>
    </row>
    <row r="915">
      <c r="A915" s="22" t="n"/>
    </row>
    <row r="916">
      <c r="A916" s="22" t="n"/>
    </row>
    <row r="917">
      <c r="A917" s="22" t="n"/>
    </row>
    <row r="918">
      <c r="A918" s="22" t="n"/>
    </row>
    <row r="919">
      <c r="A919" s="22" t="n"/>
    </row>
    <row r="920">
      <c r="A920" s="22" t="n"/>
    </row>
    <row r="921">
      <c r="A921" s="22" t="n"/>
    </row>
    <row r="922">
      <c r="A922" s="22" t="n"/>
    </row>
    <row r="923">
      <c r="A923" s="22" t="n"/>
    </row>
    <row r="924">
      <c r="A924" s="22" t="n"/>
    </row>
    <row r="925">
      <c r="A925" s="22" t="n"/>
    </row>
    <row r="926">
      <c r="A926" s="22" t="n"/>
    </row>
    <row r="927">
      <c r="A927" s="22" t="n"/>
    </row>
    <row r="928">
      <c r="A928" s="22" t="n"/>
    </row>
    <row r="929">
      <c r="A929" s="22" t="n"/>
    </row>
    <row r="930">
      <c r="A930" s="22" t="n"/>
    </row>
    <row r="931">
      <c r="A931" s="22" t="n"/>
    </row>
    <row r="932">
      <c r="A932" s="22" t="n"/>
    </row>
    <row r="933">
      <c r="A933" s="22" t="n"/>
    </row>
    <row r="934">
      <c r="A934" s="22" t="n"/>
    </row>
    <row r="935">
      <c r="A935" s="22" t="n"/>
    </row>
    <row r="936">
      <c r="A936" s="22" t="n"/>
    </row>
    <row r="937">
      <c r="A937" s="22" t="n"/>
    </row>
    <row r="938">
      <c r="A938" s="22" t="n"/>
    </row>
    <row r="939">
      <c r="A939" s="22" t="n"/>
    </row>
    <row r="940">
      <c r="A940" s="22" t="n"/>
    </row>
    <row r="941">
      <c r="A941" s="22" t="n"/>
    </row>
    <row r="942">
      <c r="A942" s="22" t="n"/>
    </row>
    <row r="943">
      <c r="A943" s="22" t="n"/>
    </row>
    <row r="944">
      <c r="A944" s="22" t="n"/>
    </row>
    <row r="945">
      <c r="A945" s="22" t="n"/>
    </row>
    <row r="946">
      <c r="A946" s="22" t="n"/>
    </row>
    <row r="947">
      <c r="A947" s="22" t="n"/>
    </row>
    <row r="948">
      <c r="A948" s="22" t="n"/>
    </row>
    <row r="949">
      <c r="A949" s="22" t="n"/>
    </row>
    <row r="950">
      <c r="A950" s="22" t="n"/>
    </row>
    <row r="951">
      <c r="A951" s="22" t="n"/>
    </row>
    <row r="952">
      <c r="A952" s="22" t="n"/>
    </row>
    <row r="953">
      <c r="A953" s="22" t="n"/>
    </row>
    <row r="954">
      <c r="A954" s="22" t="n"/>
    </row>
    <row r="955">
      <c r="A955" s="22" t="n"/>
    </row>
    <row r="956">
      <c r="A956" s="22" t="n"/>
    </row>
    <row r="957">
      <c r="A957" s="22" t="n"/>
    </row>
    <row r="958">
      <c r="A958" s="22" t="n"/>
    </row>
    <row r="959">
      <c r="A959" s="22" t="n"/>
    </row>
    <row r="960">
      <c r="A960" s="22" t="n"/>
    </row>
    <row r="961">
      <c r="A961" s="22" t="n"/>
    </row>
    <row r="962">
      <c r="A962" s="22" t="n"/>
    </row>
    <row r="963">
      <c r="A963" s="22" t="n"/>
    </row>
    <row r="964">
      <c r="A964" s="22" t="n"/>
    </row>
    <row r="965">
      <c r="A965" s="22" t="n"/>
    </row>
    <row r="966">
      <c r="A966" s="22" t="n"/>
    </row>
    <row r="967">
      <c r="A967" s="22" t="n"/>
    </row>
    <row r="968">
      <c r="A968" s="22" t="n"/>
    </row>
    <row r="969">
      <c r="A969" s="22" t="n"/>
    </row>
    <row r="970">
      <c r="A970" s="22" t="n"/>
    </row>
    <row r="971">
      <c r="A971" s="22" t="n"/>
    </row>
    <row r="972">
      <c r="A972" s="22" t="n"/>
    </row>
    <row r="973">
      <c r="A973" s="22" t="n"/>
    </row>
    <row r="974">
      <c r="A974" s="22" t="n"/>
    </row>
    <row r="975">
      <c r="A975" s="22" t="n"/>
    </row>
    <row r="976">
      <c r="A976" s="22" t="n"/>
    </row>
    <row r="977">
      <c r="A977" s="22" t="n"/>
    </row>
    <row r="978">
      <c r="A978" s="22" t="n"/>
    </row>
    <row r="979">
      <c r="A979" s="22" t="n"/>
    </row>
    <row r="980">
      <c r="A980" s="22" t="n"/>
    </row>
    <row r="981">
      <c r="A981" s="22" t="n"/>
    </row>
    <row r="982">
      <c r="A982" s="22" t="n"/>
    </row>
    <row r="983">
      <c r="A983" s="22" t="n"/>
    </row>
    <row r="984">
      <c r="A984" s="22" t="n"/>
    </row>
    <row r="985">
      <c r="A985" s="22" t="n"/>
    </row>
    <row r="986">
      <c r="A986" s="22" t="n"/>
    </row>
    <row r="987">
      <c r="A987" s="22" t="n"/>
    </row>
    <row r="988">
      <c r="A988" s="22" t="n"/>
    </row>
    <row r="989">
      <c r="A989" s="22" t="n"/>
    </row>
    <row r="990">
      <c r="A990" s="22" t="n"/>
    </row>
    <row r="991">
      <c r="A991" s="22" t="n"/>
    </row>
    <row r="992">
      <c r="A992" s="22" t="n"/>
    </row>
    <row r="993">
      <c r="A993" s="22" t="n"/>
    </row>
    <row r="994">
      <c r="A994" s="22" t="n"/>
    </row>
    <row r="995">
      <c r="A995" s="22" t="n"/>
    </row>
    <row r="996">
      <c r="A996" s="22" t="n"/>
    </row>
    <row r="997">
      <c r="A997" s="22" t="n"/>
    </row>
    <row r="998">
      <c r="A998" s="22" t="n"/>
    </row>
    <row r="999">
      <c r="A999" s="22" t="n"/>
    </row>
    <row r="1000">
      <c r="A1000" s="22" t="n"/>
    </row>
  </sheetData>
  <autoFilter ref="A1:I100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2026-10-27T20:27:31Z</dcterms:created>
  <dcterms:modified xsi:type="dcterms:W3CDTF">2026-10-27T20:27:31Z</dcterms:modified>
</cp:coreProperties>
</file>